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defaultThemeVersion="124226"/>
  <bookViews>
    <workbookView xWindow="-90" yWindow="1515" windowWidth="9690" windowHeight="6750"/>
  </bookViews>
  <sheets>
    <sheet name="Sheet1" sheetId="1" r:id="rId1"/>
    <sheet name="Sheet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L54" i="1" l="1"/>
  <c r="Q9" i="1" l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8" i="1"/>
  <c r="R8" i="1" s="1"/>
  <c r="L9" i="1" l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8" i="1"/>
  <c r="M8" i="1" s="1"/>
  <c r="H9" i="1" l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8" i="1"/>
  <c r="I8" i="1" s="1"/>
  <c r="C60" i="1" l="1"/>
  <c r="C61" i="1"/>
  <c r="C62" i="1"/>
  <c r="C63" i="1"/>
  <c r="C64" i="1"/>
  <c r="C65" i="1"/>
  <c r="C66" i="1"/>
  <c r="C67" i="1"/>
  <c r="C68" i="1"/>
  <c r="C69" i="1"/>
  <c r="C59" i="1"/>
  <c r="Q42" i="1" l="1"/>
  <c r="R42" i="1" s="1"/>
  <c r="P54" i="1"/>
  <c r="O54" i="1"/>
  <c r="J54" i="1"/>
  <c r="F54" i="1"/>
  <c r="B54" i="1"/>
  <c r="O37" i="1"/>
  <c r="J37" i="1"/>
  <c r="F37" i="1"/>
  <c r="B37" i="1"/>
  <c r="O20" i="1"/>
  <c r="J20" i="1"/>
  <c r="F20" i="1"/>
  <c r="B20" i="1"/>
  <c r="K54" i="1"/>
  <c r="G54" i="1"/>
  <c r="C54" i="1"/>
  <c r="P37" i="1"/>
  <c r="K37" i="1"/>
  <c r="G37" i="1"/>
  <c r="C37" i="1"/>
  <c r="P20" i="1"/>
  <c r="K20" i="1"/>
  <c r="G20" i="1"/>
  <c r="C20" i="1"/>
  <c r="F12" i="2"/>
  <c r="H34" i="1"/>
  <c r="I34" i="1" s="1"/>
  <c r="D34" i="1"/>
  <c r="E34" i="1" s="1"/>
  <c r="F19" i="2"/>
  <c r="F27" i="2"/>
  <c r="F24" i="2"/>
  <c r="F23" i="2"/>
  <c r="F22" i="2"/>
  <c r="F21" i="2"/>
  <c r="F20" i="2"/>
  <c r="F18" i="2"/>
  <c r="F17" i="2"/>
  <c r="F16" i="2"/>
  <c r="D25" i="2"/>
  <c r="D22" i="2"/>
  <c r="D35" i="1"/>
  <c r="E35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M52" i="1"/>
  <c r="M51" i="1"/>
  <c r="M50" i="1"/>
  <c r="M49" i="1"/>
  <c r="M48" i="1"/>
  <c r="M47" i="1"/>
  <c r="M46" i="1"/>
  <c r="M45" i="1"/>
  <c r="M44" i="1"/>
  <c r="M43" i="1"/>
  <c r="M42" i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H35" i="1"/>
  <c r="I35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D18" i="1"/>
  <c r="E18" i="1" s="1"/>
  <c r="B69" i="1" s="1"/>
  <c r="D17" i="1"/>
  <c r="E17" i="1" s="1"/>
  <c r="B68" i="1" s="1"/>
  <c r="D16" i="1"/>
  <c r="E16" i="1" s="1"/>
  <c r="B67" i="1" s="1"/>
  <c r="D15" i="1"/>
  <c r="E15" i="1" s="1"/>
  <c r="B66" i="1" s="1"/>
  <c r="D14" i="1"/>
  <c r="E14" i="1" s="1"/>
  <c r="B65" i="1" s="1"/>
  <c r="D13" i="1"/>
  <c r="E13" i="1" s="1"/>
  <c r="B64" i="1" s="1"/>
  <c r="D12" i="1"/>
  <c r="E12" i="1" s="1"/>
  <c r="B63" i="1" s="1"/>
  <c r="D11" i="1"/>
  <c r="E11" i="1" s="1"/>
  <c r="B62" i="1" s="1"/>
  <c r="D10" i="1"/>
  <c r="E10" i="1" s="1"/>
  <c r="B61" i="1" s="1"/>
  <c r="D9" i="1"/>
  <c r="E9" i="1" s="1"/>
  <c r="B60" i="1" s="1"/>
  <c r="D8" i="1"/>
  <c r="E8" i="1" s="1"/>
  <c r="B59" i="1" s="1"/>
  <c r="E27" i="2"/>
  <c r="E26" i="2"/>
  <c r="E25" i="2"/>
  <c r="E24" i="2"/>
  <c r="E23" i="2"/>
  <c r="E22" i="2"/>
  <c r="E21" i="2"/>
  <c r="E20" i="2"/>
  <c r="E19" i="2"/>
  <c r="E18" i="2"/>
  <c r="E17" i="2"/>
  <c r="E16" i="2"/>
  <c r="D21" i="2"/>
  <c r="D20" i="2"/>
  <c r="D19" i="2"/>
  <c r="D18" i="2"/>
  <c r="D17" i="2"/>
  <c r="C21" i="2"/>
  <c r="C20" i="2"/>
  <c r="C19" i="2"/>
  <c r="C18" i="2"/>
  <c r="C17" i="2"/>
  <c r="D16" i="2"/>
  <c r="C16" i="2"/>
  <c r="D27" i="2"/>
  <c r="C27" i="2"/>
  <c r="D26" i="2"/>
  <c r="C26" i="2"/>
  <c r="C25" i="2"/>
  <c r="D24" i="2"/>
  <c r="C24" i="2"/>
  <c r="D23" i="2"/>
  <c r="C23" i="2"/>
  <c r="F26" i="2"/>
  <c r="C71" i="1" l="1"/>
  <c r="L37" i="1"/>
  <c r="M37" i="1" s="1"/>
  <c r="M54" i="1"/>
  <c r="Q20" i="1"/>
  <c r="R20" i="1" s="1"/>
  <c r="H20" i="1"/>
  <c r="I20" i="1" s="1"/>
  <c r="Q54" i="1"/>
  <c r="R54" i="1" s="1"/>
  <c r="D37" i="1"/>
  <c r="E37" i="1" s="1"/>
  <c r="H37" i="1"/>
  <c r="I37" i="1" s="1"/>
  <c r="B71" i="1"/>
  <c r="D20" i="1"/>
  <c r="E20" i="1" s="1"/>
  <c r="D54" i="1"/>
  <c r="E54" i="1" s="1"/>
  <c r="H54" i="1"/>
  <c r="I54" i="1" s="1"/>
  <c r="D68" i="1"/>
  <c r="E68" i="1" s="1"/>
  <c r="D60" i="1"/>
  <c r="E60" i="1" s="1"/>
  <c r="Q37" i="1"/>
  <c r="R37" i="1" s="1"/>
  <c r="D66" i="1"/>
  <c r="E66" i="1" s="1"/>
  <c r="D62" i="1"/>
  <c r="E62" i="1" s="1"/>
  <c r="D63" i="1"/>
  <c r="E63" i="1" s="1"/>
  <c r="D67" i="1"/>
  <c r="E67" i="1" s="1"/>
  <c r="D69" i="1"/>
  <c r="E69" i="1" s="1"/>
  <c r="L20" i="1"/>
  <c r="M20" i="1" s="1"/>
  <c r="D64" i="1"/>
  <c r="E64" i="1" s="1"/>
  <c r="D65" i="1"/>
  <c r="E65" i="1" s="1"/>
  <c r="D61" i="1"/>
  <c r="E61" i="1" s="1"/>
  <c r="D59" i="1"/>
  <c r="E59" i="1" s="1"/>
  <c r="D71" i="1" l="1"/>
  <c r="E71" i="1" s="1"/>
</calcChain>
</file>

<file path=xl/sharedStrings.xml><?xml version="1.0" encoding="utf-8"?>
<sst xmlns="http://schemas.openxmlformats.org/spreadsheetml/2006/main" count="124" uniqueCount="60">
  <si>
    <t xml:space="preserve">  </t>
  </si>
  <si>
    <t>ΕΠΑΓΓΕΛΜΑΤΙΚΗ ΚΑΤΗΓ.</t>
  </si>
  <si>
    <t>ΜΕΤΑΒΟΛΗ</t>
  </si>
  <si>
    <t>ΑΡ.</t>
  </si>
  <si>
    <t>%</t>
  </si>
  <si>
    <t xml:space="preserve">       Μ Α Ρ Τ Ι Ο Σ</t>
  </si>
  <si>
    <t xml:space="preserve">  Α Π Ρ Ι Λ Ι Ο Σ</t>
  </si>
  <si>
    <t xml:space="preserve"> </t>
  </si>
  <si>
    <t>ΣΥΝΟΛΟ</t>
  </si>
  <si>
    <t xml:space="preserve">     Μ Α Ι Ο Σ </t>
  </si>
  <si>
    <t>Ι Ο Υ Ν Ι Ο Σ</t>
  </si>
  <si>
    <t>Ι Ο Υ Λ Ι Ο Σ</t>
  </si>
  <si>
    <t xml:space="preserve">        Σ Ε Π Τ Ε Μ Β Ρ Ι Ο Σ</t>
  </si>
  <si>
    <t xml:space="preserve">        Ο Κ Τ Ω Β Ρ ΙΟ Σ</t>
  </si>
  <si>
    <t xml:space="preserve">                  Ν Ο Ε Μ Β Ρ Ι Ο Σ</t>
  </si>
  <si>
    <t xml:space="preserve">        Δ Ε Κ ΕΜ Β Ρ Ι Ο Σ</t>
  </si>
  <si>
    <t xml:space="preserve">   </t>
  </si>
  <si>
    <t>Πίνακας 4</t>
  </si>
  <si>
    <t xml:space="preserve">      Α Υ Γ Ο Υ Σ Τ Ο Σ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</si>
  <si>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</si>
  <si>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</si>
  <si>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</si>
  <si>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</si>
  <si>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</si>
  <si>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</si>
  <si>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</si>
  <si>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</si>
  <si>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</si>
  <si>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</si>
  <si>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</si>
  <si>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</si>
  <si>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7 mth avg</t>
  </si>
  <si>
    <t>8 mth avg</t>
  </si>
  <si>
    <t>9 mth avg</t>
  </si>
  <si>
    <t>10 mth avg</t>
  </si>
  <si>
    <t>11 mth av</t>
  </si>
  <si>
    <t>12 mth av</t>
  </si>
  <si>
    <t>6 mth avg</t>
  </si>
  <si>
    <t>4 mth avg</t>
  </si>
  <si>
    <t>5 mth avg</t>
  </si>
  <si>
    <t>1 mth avg</t>
  </si>
  <si>
    <t>2 mth avg</t>
  </si>
  <si>
    <t>3 mth avg</t>
  </si>
  <si>
    <t>Total unemployed</t>
  </si>
  <si>
    <t xml:space="preserve">        ΜΕΣΟΣ ΟΡΟΣ 12 ΜΗNΩΝ</t>
  </si>
  <si>
    <t>ΙΑΝΟΥΑΡΙΟΣ</t>
  </si>
  <si>
    <t>ΦΕΒΡΟΥΑΡΙΟΣ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</si>
  <si>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</si>
  <si>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</si>
  <si>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</si>
  <si>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</si>
  <si>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</si>
  <si>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</si>
  <si>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</si>
  <si>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μηχανημάτων,εξοπλ.,συναρμ.</t>
  </si>
  <si>
    <t>Ανειδίκευτοι εργάτες, χειρωνάκτες και μικροεπαγγελματίες</t>
  </si>
  <si>
    <t>Ένοπλες Δυνάμεις</t>
  </si>
  <si>
    <t>Νεοεισερχόμενοι</t>
  </si>
  <si>
    <t>33R/unemployment pan</t>
  </si>
  <si>
    <t>ΣΥΓΚΡΙΤΙΚΟΣ ΠΙΝΑΚΑΣ ΓΡΑΜΜΕΝΩΝ ΑΝΕΡΓΩΝ ΓΥΝΑΙΚΩΝ ΚΑΤΑ ΜΗΝΑ ΚΑΙ ΕΠΑΓΓΕΛΜΑΤΙΚΗ ΚΑΤΗΓΟΡΙΑ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</si>
</sst>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u/>
      <sz val="10"/>
      <name val="Arial"/>
      <family val="2"/>
      <charset val="161"/>
    </font>
    <font>
      <sz val="8"/>
      <name val="Arial Greek"/>
      <family val="2"/>
      <charset val="161"/>
    </font>
    <font>
      <b/>
      <sz val="8"/>
      <name val="Arial Greek"/>
      <family val="2"/>
      <charset val="161"/>
    </font>
    <font>
      <b/>
      <u/>
      <sz val="10"/>
      <name val="Arial Greek"/>
      <family val="2"/>
      <charset val="161"/>
    </font>
    <font>
      <u/>
      <sz val="10"/>
      <name val="Arial Greek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sz val="10"/>
      <name val="Arial Greek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0" xfId="0" quotePrefix="1" applyFont="1" applyBorder="1" applyAlignment="1">
      <alignment horizontal="left"/>
    </xf>
    <xf numFmtId="3" fontId="2" fillId="0" borderId="0" xfId="0" applyNumberFormat="1" applyFont="1" applyBorder="1"/>
    <xf numFmtId="9" fontId="2" fillId="0" borderId="0" xfId="0" applyNumberFormat="1" applyFont="1" applyBorder="1"/>
    <xf numFmtId="9" fontId="2" fillId="0" borderId="3" xfId="0" applyNumberFormat="1" applyFont="1" applyBorder="1"/>
    <xf numFmtId="0" fontId="2" fillId="0" borderId="2" xfId="0" applyFont="1" applyBorder="1"/>
    <xf numFmtId="9" fontId="2" fillId="0" borderId="0" xfId="0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left"/>
    </xf>
    <xf numFmtId="0" fontId="2" fillId="0" borderId="3" xfId="0" applyFont="1" applyBorder="1"/>
    <xf numFmtId="164" fontId="1" fillId="0" borderId="0" xfId="0" applyNumberFormat="1" applyFont="1" applyBorder="1" applyAlignment="1">
      <alignment horizontal="right"/>
    </xf>
    <xf numFmtId="0" fontId="1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2" fillId="0" borderId="7" xfId="0" applyFont="1" applyBorder="1" applyAlignment="1">
      <alignment horizontal="left"/>
    </xf>
    <xf numFmtId="0" fontId="2" fillId="0" borderId="8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3" fillId="0" borderId="0" xfId="0" applyFont="1" applyBorder="1"/>
    <xf numFmtId="9" fontId="3" fillId="0" borderId="0" xfId="0" applyNumberFormat="1" applyFont="1" applyBorder="1"/>
    <xf numFmtId="164" fontId="4" fillId="0" borderId="0" xfId="0" applyNumberFormat="1" applyFont="1" applyBorder="1"/>
    <xf numFmtId="0" fontId="3" fillId="0" borderId="2" xfId="0" applyFont="1" applyBorder="1"/>
    <xf numFmtId="0" fontId="4" fillId="0" borderId="5" xfId="0" applyFont="1" applyBorder="1"/>
    <xf numFmtId="0" fontId="4" fillId="0" borderId="6" xfId="0" applyFont="1" applyBorder="1"/>
    <xf numFmtId="3" fontId="4" fillId="0" borderId="0" xfId="0" applyNumberFormat="1" applyFont="1" applyBorder="1"/>
    <xf numFmtId="0" fontId="5" fillId="0" borderId="0" xfId="0" applyFont="1"/>
    <xf numFmtId="0" fontId="6" fillId="0" borderId="0" xfId="0" applyFont="1"/>
    <xf numFmtId="1" fontId="5" fillId="0" borderId="0" xfId="0" applyNumberFormat="1" applyFont="1"/>
    <xf numFmtId="1" fontId="6" fillId="0" borderId="0" xfId="0" applyNumberFormat="1" applyFont="1"/>
    <xf numFmtId="3" fontId="8" fillId="0" borderId="0" xfId="0" applyNumberFormat="1" applyFont="1"/>
    <xf numFmtId="3" fontId="5" fillId="0" borderId="0" xfId="0" applyNumberFormat="1" applyFont="1"/>
    <xf numFmtId="0" fontId="2" fillId="0" borderId="0" xfId="0" applyFont="1" applyAlignment="1">
      <alignment horizontal="left"/>
    </xf>
    <xf numFmtId="0" fontId="3" fillId="0" borderId="7" xfId="0" quotePrefix="1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4" fillId="0" borderId="1" xfId="0" applyFont="1" applyBorder="1"/>
    <xf numFmtId="0" fontId="4" fillId="0" borderId="8" xfId="0" applyFont="1" applyBorder="1"/>
    <xf numFmtId="0" fontId="7" fillId="0" borderId="2" xfId="0" applyFont="1" applyBorder="1"/>
    <xf numFmtId="0" fontId="2" fillId="0" borderId="4" xfId="0" applyFont="1" applyBorder="1"/>
    <xf numFmtId="3" fontId="2" fillId="0" borderId="5" xfId="0" applyNumberFormat="1" applyFont="1" applyBorder="1"/>
    <xf numFmtId="0" fontId="1" fillId="0" borderId="5" xfId="0" applyFont="1" applyBorder="1"/>
    <xf numFmtId="0" fontId="5" fillId="0" borderId="9" xfId="0" applyNumberFormat="1" applyFont="1" applyBorder="1"/>
    <xf numFmtId="3" fontId="2" fillId="0" borderId="9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5" fillId="0" borderId="0" xfId="0" applyNumberFormat="1" applyFont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3OCCUP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19">
          <cell r="B19">
            <v>28914</v>
          </cell>
        </row>
        <row r="53">
          <cell r="O53">
            <v>32895</v>
          </cell>
        </row>
        <row r="70">
          <cell r="E70">
            <v>0.28599258486439977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tabSelected="1" zoomScale="84" zoomScaleNormal="84" workbookViewId="0">
      <selection activeCell="M63" sqref="M63"/>
    </sheetView>
  </sheetViews>
  <sheetFormatPr defaultColWidth="9.140625" defaultRowHeight="12.75" x14ac:dyDescent="0.2"/>
  <cols>
    <col min="1" max="1" width="46.140625" style="19" customWidth="1"/>
    <col min="2" max="2" width="6.42578125" style="19" customWidth="1"/>
    <col min="3" max="3" width="6.5703125" style="19" customWidth="1"/>
    <col min="4" max="4" width="6.85546875" style="19" customWidth="1"/>
    <col min="5" max="5" width="7.42578125" style="19" bestFit="1" customWidth="1"/>
    <col min="6" max="7" width="6.140625" style="19" customWidth="1"/>
    <col min="8" max="8" width="7.28515625" style="19" customWidth="1"/>
    <col min="9" max="9" width="6.42578125" style="19" customWidth="1"/>
    <col min="10" max="10" width="6" style="19" customWidth="1"/>
    <col min="11" max="11" width="7.28515625" style="19" customWidth="1"/>
    <col min="12" max="13" width="6.7109375" style="19" customWidth="1"/>
    <col min="14" max="14" width="1.7109375" style="19" hidden="1" customWidth="1"/>
    <col min="15" max="15" width="6.140625" style="19" customWidth="1"/>
    <col min="16" max="16" width="6.42578125" style="19" customWidth="1"/>
    <col min="17" max="17" width="6.7109375" style="19" customWidth="1"/>
    <col min="18" max="18" width="6.5703125" style="19" customWidth="1"/>
    <col min="19" max="21" width="5.7109375" style="19" customWidth="1"/>
    <col min="22" max="22" width="4.7109375" style="19" customWidth="1"/>
    <col min="23" max="16384" width="9.140625" style="19"/>
  </cols>
  <sheetData>
    <row r="1" spans="1:21" x14ac:dyDescent="0.2">
      <c r="A1" s="42" t="s">
        <v>17</v>
      </c>
      <c r="B1" s="43" t="s">
        <v>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4"/>
      <c r="R1" s="45"/>
    </row>
    <row r="2" spans="1:21" s="20" customFormat="1" ht="13.5" thickBot="1" x14ac:dyDescent="0.25">
      <c r="A2" s="46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20" t="s">
        <v>0</v>
      </c>
    </row>
    <row r="3" spans="1:21" s="20" customFormat="1" ht="11.25" x14ac:dyDescent="0.2">
      <c r="A3" s="21" t="s">
        <v>1</v>
      </c>
      <c r="B3" s="1">
        <v>2020</v>
      </c>
      <c r="C3" s="1">
        <v>2021</v>
      </c>
      <c r="D3" s="2" t="s">
        <v>2</v>
      </c>
      <c r="E3" s="2"/>
      <c r="F3" s="1">
        <v>2020</v>
      </c>
      <c r="G3" s="1">
        <v>2021</v>
      </c>
      <c r="H3" s="2" t="s">
        <v>2</v>
      </c>
      <c r="I3" s="2"/>
      <c r="J3" s="1">
        <v>2020</v>
      </c>
      <c r="K3" s="1">
        <v>2021</v>
      </c>
      <c r="L3" s="2" t="s">
        <v>2</v>
      </c>
      <c r="M3" s="2"/>
      <c r="N3" s="2"/>
      <c r="O3" s="1">
        <v>2020</v>
      </c>
      <c r="P3" s="1">
        <v>2021</v>
      </c>
      <c r="Q3" s="2" t="s">
        <v>2</v>
      </c>
      <c r="R3" s="22"/>
    </row>
    <row r="4" spans="1:21" s="20" customFormat="1" ht="12" customHeight="1" thickBot="1" x14ac:dyDescent="0.25">
      <c r="A4" s="15"/>
      <c r="B4" s="16"/>
      <c r="C4" s="16"/>
      <c r="D4" s="16" t="s">
        <v>3</v>
      </c>
      <c r="E4" s="16" t="s">
        <v>4</v>
      </c>
      <c r="F4" s="16"/>
      <c r="G4" s="16"/>
      <c r="H4" s="16" t="s">
        <v>3</v>
      </c>
      <c r="I4" s="16" t="s">
        <v>4</v>
      </c>
      <c r="J4" s="16"/>
      <c r="K4" s="16"/>
      <c r="L4" s="16" t="s">
        <v>3</v>
      </c>
      <c r="M4" s="16" t="s">
        <v>4</v>
      </c>
      <c r="N4" s="17"/>
      <c r="O4" s="16"/>
      <c r="P4" s="16"/>
      <c r="Q4" s="16" t="s">
        <v>3</v>
      </c>
      <c r="R4" s="18" t="s">
        <v>4</v>
      </c>
    </row>
    <row r="5" spans="1:21" s="20" customFormat="1" hidden="1" x14ac:dyDescent="0.2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U5" s="4"/>
    </row>
    <row r="6" spans="1:21" s="20" customForma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U6" s="4"/>
    </row>
    <row r="7" spans="1:21" s="20" customFormat="1" ht="11.25" x14ac:dyDescent="0.2">
      <c r="A7" s="3"/>
      <c r="B7" s="5" t="s">
        <v>45</v>
      </c>
      <c r="C7" s="5"/>
      <c r="D7" s="5"/>
      <c r="E7" s="5"/>
      <c r="F7" s="5" t="s">
        <v>46</v>
      </c>
      <c r="G7" s="5"/>
      <c r="H7" s="5"/>
      <c r="I7" s="5"/>
      <c r="J7" s="6" t="s">
        <v>5</v>
      </c>
      <c r="K7" s="6"/>
      <c r="L7" s="5"/>
      <c r="M7" s="5"/>
      <c r="N7" s="5"/>
      <c r="O7" s="6" t="s">
        <v>6</v>
      </c>
      <c r="P7" s="6"/>
      <c r="Q7" s="5"/>
      <c r="R7" s="13"/>
    </row>
    <row r="8" spans="1:21" s="20" customFormat="1" x14ac:dyDescent="0.2">
      <c r="A8" s="52" t="s">
        <v>47</v>
      </c>
      <c r="B8" s="50">
        <v>267</v>
      </c>
      <c r="C8" s="50">
        <v>408</v>
      </c>
      <c r="D8" s="7">
        <f t="shared" ref="D8:D18" si="0">C8-B8</f>
        <v>141</v>
      </c>
      <c r="E8" s="8">
        <f t="shared" ref="E8:E18" si="1">D8/B8</f>
        <v>0.5280898876404494</v>
      </c>
      <c r="F8" s="50">
        <v>271</v>
      </c>
      <c r="G8" s="50">
        <v>408</v>
      </c>
      <c r="H8" s="7">
        <f t="shared" ref="H8:H18" si="2">G8-F8</f>
        <v>137</v>
      </c>
      <c r="I8" s="8">
        <f t="shared" ref="I8:I18" si="3">H8/F8</f>
        <v>0.50553505535055354</v>
      </c>
      <c r="J8" s="50">
        <v>282</v>
      </c>
      <c r="K8" s="50">
        <v>416</v>
      </c>
      <c r="L8" s="7">
        <f t="shared" ref="L8:L18" si="4">K8-J8</f>
        <v>134</v>
      </c>
      <c r="M8" s="8">
        <f t="shared" ref="M8:M18" si="5">L8/J8</f>
        <v>0.47517730496453903</v>
      </c>
      <c r="N8" s="5"/>
      <c r="O8" s="50">
        <v>313</v>
      </c>
      <c r="P8" s="50">
        <v>410</v>
      </c>
      <c r="Q8" s="7">
        <f t="shared" ref="Q8:Q18" si="6">P8-O8</f>
        <v>97</v>
      </c>
      <c r="R8" s="9">
        <f t="shared" ref="R8:R18" si="7">Q8/O8</f>
        <v>0.30990415335463256</v>
      </c>
      <c r="S8" s="19"/>
    </row>
    <row r="9" spans="1:21" s="20" customFormat="1" x14ac:dyDescent="0.2">
      <c r="A9" s="53" t="s">
        <v>48</v>
      </c>
      <c r="B9" s="50">
        <v>979</v>
      </c>
      <c r="C9" s="50">
        <v>1792</v>
      </c>
      <c r="D9" s="7">
        <f t="shared" si="0"/>
        <v>813</v>
      </c>
      <c r="E9" s="8">
        <f t="shared" si="1"/>
        <v>0.83043922369765066</v>
      </c>
      <c r="F9" s="50">
        <v>983</v>
      </c>
      <c r="G9" s="50">
        <v>1773</v>
      </c>
      <c r="H9" s="7">
        <f t="shared" si="2"/>
        <v>790</v>
      </c>
      <c r="I9" s="8">
        <f t="shared" si="3"/>
        <v>0.80366225839267547</v>
      </c>
      <c r="J9" s="50">
        <v>1104</v>
      </c>
      <c r="K9" s="50">
        <v>1765</v>
      </c>
      <c r="L9" s="7">
        <f t="shared" si="4"/>
        <v>661</v>
      </c>
      <c r="M9" s="8">
        <f t="shared" si="5"/>
        <v>0.59873188405797106</v>
      </c>
      <c r="N9" s="5"/>
      <c r="O9" s="50">
        <v>1291</v>
      </c>
      <c r="P9" s="50">
        <v>1785</v>
      </c>
      <c r="Q9" s="7">
        <f t="shared" si="6"/>
        <v>494</v>
      </c>
      <c r="R9" s="9">
        <f t="shared" si="7"/>
        <v>0.38264910921766071</v>
      </c>
    </row>
    <row r="10" spans="1:21" s="20" customFormat="1" x14ac:dyDescent="0.2">
      <c r="A10" s="53" t="s">
        <v>49</v>
      </c>
      <c r="B10" s="50">
        <v>610</v>
      </c>
      <c r="C10" s="50">
        <v>818</v>
      </c>
      <c r="D10" s="7">
        <f t="shared" si="0"/>
        <v>208</v>
      </c>
      <c r="E10" s="8">
        <f t="shared" si="1"/>
        <v>0.34098360655737703</v>
      </c>
      <c r="F10" s="50">
        <v>590</v>
      </c>
      <c r="G10" s="50">
        <v>830</v>
      </c>
      <c r="H10" s="7">
        <f t="shared" si="2"/>
        <v>240</v>
      </c>
      <c r="I10" s="8">
        <f t="shared" si="3"/>
        <v>0.40677966101694918</v>
      </c>
      <c r="J10" s="50">
        <v>612</v>
      </c>
      <c r="K10" s="50">
        <v>811</v>
      </c>
      <c r="L10" s="7">
        <f t="shared" si="4"/>
        <v>199</v>
      </c>
      <c r="M10" s="8">
        <f t="shared" si="5"/>
        <v>0.32516339869281047</v>
      </c>
      <c r="N10" s="5"/>
      <c r="O10" s="50">
        <v>674</v>
      </c>
      <c r="P10" s="50">
        <v>806</v>
      </c>
      <c r="Q10" s="7">
        <f t="shared" si="6"/>
        <v>132</v>
      </c>
      <c r="R10" s="9">
        <f t="shared" si="7"/>
        <v>0.19584569732937684</v>
      </c>
    </row>
    <row r="11" spans="1:21" s="20" customFormat="1" x14ac:dyDescent="0.2">
      <c r="A11" s="52" t="s">
        <v>50</v>
      </c>
      <c r="B11" s="50">
        <v>2866</v>
      </c>
      <c r="C11" s="50">
        <v>3886</v>
      </c>
      <c r="D11" s="7">
        <f t="shared" si="0"/>
        <v>1020</v>
      </c>
      <c r="E11" s="8">
        <f t="shared" si="1"/>
        <v>0.35589672016748081</v>
      </c>
      <c r="F11" s="50">
        <v>2795</v>
      </c>
      <c r="G11" s="50">
        <v>3923</v>
      </c>
      <c r="H11" s="7">
        <f t="shared" si="2"/>
        <v>1128</v>
      </c>
      <c r="I11" s="8">
        <f t="shared" si="3"/>
        <v>0.40357781753130589</v>
      </c>
      <c r="J11" s="50">
        <v>2902</v>
      </c>
      <c r="K11" s="50">
        <v>3954</v>
      </c>
      <c r="L11" s="7">
        <f t="shared" si="4"/>
        <v>1052</v>
      </c>
      <c r="M11" s="8">
        <f t="shared" si="5"/>
        <v>0.36250861474844936</v>
      </c>
      <c r="N11" s="5"/>
      <c r="O11" s="50">
        <v>3126</v>
      </c>
      <c r="P11" s="50">
        <v>3895</v>
      </c>
      <c r="Q11" s="7">
        <f t="shared" si="6"/>
        <v>769</v>
      </c>
      <c r="R11" s="9">
        <f t="shared" si="7"/>
        <v>0.24600127959053103</v>
      </c>
    </row>
    <row r="12" spans="1:21" s="20" customFormat="1" x14ac:dyDescent="0.2">
      <c r="A12" s="52" t="s">
        <v>51</v>
      </c>
      <c r="B12" s="50">
        <v>5062</v>
      </c>
      <c r="C12" s="50">
        <v>5840</v>
      </c>
      <c r="D12" s="7">
        <f t="shared" si="0"/>
        <v>778</v>
      </c>
      <c r="E12" s="8">
        <f t="shared" si="1"/>
        <v>0.15369419201896484</v>
      </c>
      <c r="F12" s="50">
        <v>4956</v>
      </c>
      <c r="G12" s="50">
        <v>5939</v>
      </c>
      <c r="H12" s="7">
        <f t="shared" si="2"/>
        <v>983</v>
      </c>
      <c r="I12" s="8">
        <f t="shared" si="3"/>
        <v>0.19834543987086359</v>
      </c>
      <c r="J12" s="50">
        <v>5066</v>
      </c>
      <c r="K12" s="50">
        <v>5949</v>
      </c>
      <c r="L12" s="7">
        <f t="shared" si="4"/>
        <v>883</v>
      </c>
      <c r="M12" s="8">
        <f t="shared" si="5"/>
        <v>0.1742992499013028</v>
      </c>
      <c r="N12" s="5"/>
      <c r="O12" s="50">
        <v>5486</v>
      </c>
      <c r="P12" s="50">
        <v>5795</v>
      </c>
      <c r="Q12" s="7">
        <f t="shared" si="6"/>
        <v>309</v>
      </c>
      <c r="R12" s="9">
        <f t="shared" si="7"/>
        <v>5.6325191396281442E-2</v>
      </c>
    </row>
    <row r="13" spans="1:21" s="20" customFormat="1" x14ac:dyDescent="0.2">
      <c r="A13" s="52" t="s">
        <v>52</v>
      </c>
      <c r="B13" s="50">
        <v>4</v>
      </c>
      <c r="C13" s="50">
        <v>6</v>
      </c>
      <c r="D13" s="7">
        <f t="shared" si="0"/>
        <v>2</v>
      </c>
      <c r="E13" s="8">
        <f t="shared" si="1"/>
        <v>0.5</v>
      </c>
      <c r="F13" s="50">
        <v>4</v>
      </c>
      <c r="G13" s="50">
        <v>6</v>
      </c>
      <c r="H13" s="7">
        <f t="shared" si="2"/>
        <v>2</v>
      </c>
      <c r="I13" s="8">
        <f t="shared" si="3"/>
        <v>0.5</v>
      </c>
      <c r="J13" s="50">
        <v>3</v>
      </c>
      <c r="K13" s="50">
        <v>6</v>
      </c>
      <c r="L13" s="7">
        <f t="shared" si="4"/>
        <v>3</v>
      </c>
      <c r="M13" s="8">
        <f t="shared" si="5"/>
        <v>1</v>
      </c>
      <c r="N13" s="5"/>
      <c r="O13" s="50">
        <v>3</v>
      </c>
      <c r="P13" s="50">
        <v>7</v>
      </c>
      <c r="Q13" s="7">
        <f t="shared" si="6"/>
        <v>4</v>
      </c>
      <c r="R13" s="9">
        <f t="shared" si="7"/>
        <v>1.3333333333333333</v>
      </c>
    </row>
    <row r="14" spans="1:21" s="20" customFormat="1" x14ac:dyDescent="0.2">
      <c r="A14" s="52" t="s">
        <v>53</v>
      </c>
      <c r="B14" s="50">
        <v>128</v>
      </c>
      <c r="C14" s="50">
        <v>153</v>
      </c>
      <c r="D14" s="7">
        <f t="shared" si="0"/>
        <v>25</v>
      </c>
      <c r="E14" s="8">
        <f t="shared" si="1"/>
        <v>0.1953125</v>
      </c>
      <c r="F14" s="50">
        <v>132</v>
      </c>
      <c r="G14" s="50">
        <v>155</v>
      </c>
      <c r="H14" s="7">
        <f t="shared" si="2"/>
        <v>23</v>
      </c>
      <c r="I14" s="8">
        <f t="shared" si="3"/>
        <v>0.17424242424242425</v>
      </c>
      <c r="J14" s="50">
        <v>135</v>
      </c>
      <c r="K14" s="50">
        <v>153</v>
      </c>
      <c r="L14" s="7">
        <f t="shared" si="4"/>
        <v>18</v>
      </c>
      <c r="M14" s="8">
        <f t="shared" si="5"/>
        <v>0.13333333333333333</v>
      </c>
      <c r="N14" s="5"/>
      <c r="O14" s="50">
        <v>153</v>
      </c>
      <c r="P14" s="50">
        <v>154</v>
      </c>
      <c r="Q14" s="7">
        <f t="shared" si="6"/>
        <v>1</v>
      </c>
      <c r="R14" s="9">
        <f t="shared" si="7"/>
        <v>6.5359477124183009E-3</v>
      </c>
    </row>
    <row r="15" spans="1:21" s="20" customFormat="1" x14ac:dyDescent="0.2">
      <c r="A15" s="52" t="s">
        <v>54</v>
      </c>
      <c r="B15" s="50">
        <v>83</v>
      </c>
      <c r="C15" s="50">
        <v>89</v>
      </c>
      <c r="D15" s="7">
        <f t="shared" si="0"/>
        <v>6</v>
      </c>
      <c r="E15" s="8">
        <f t="shared" si="1"/>
        <v>7.2289156626506021E-2</v>
      </c>
      <c r="F15" s="50">
        <v>78</v>
      </c>
      <c r="G15" s="50">
        <v>94</v>
      </c>
      <c r="H15" s="7">
        <f t="shared" si="2"/>
        <v>16</v>
      </c>
      <c r="I15" s="8">
        <f t="shared" si="3"/>
        <v>0.20512820512820512</v>
      </c>
      <c r="J15" s="50">
        <v>74</v>
      </c>
      <c r="K15" s="50">
        <v>97</v>
      </c>
      <c r="L15" s="7">
        <f t="shared" si="4"/>
        <v>23</v>
      </c>
      <c r="M15" s="8">
        <f t="shared" si="5"/>
        <v>0.3108108108108108</v>
      </c>
      <c r="N15" s="5"/>
      <c r="O15" s="50">
        <v>82</v>
      </c>
      <c r="P15" s="50">
        <v>95</v>
      </c>
      <c r="Q15" s="7">
        <f t="shared" si="6"/>
        <v>13</v>
      </c>
      <c r="R15" s="9">
        <f t="shared" si="7"/>
        <v>0.15853658536585366</v>
      </c>
    </row>
    <row r="16" spans="1:21" s="20" customFormat="1" x14ac:dyDescent="0.2">
      <c r="A16" s="52" t="s">
        <v>55</v>
      </c>
      <c r="B16" s="50">
        <v>3962</v>
      </c>
      <c r="C16" s="50">
        <v>3789</v>
      </c>
      <c r="D16" s="7">
        <f t="shared" si="0"/>
        <v>-173</v>
      </c>
      <c r="E16" s="8">
        <f t="shared" si="1"/>
        <v>-4.3664815749621402E-2</v>
      </c>
      <c r="F16" s="50">
        <v>3859</v>
      </c>
      <c r="G16" s="50">
        <v>3812</v>
      </c>
      <c r="H16" s="7">
        <f t="shared" si="2"/>
        <v>-47</v>
      </c>
      <c r="I16" s="8">
        <f t="shared" si="3"/>
        <v>-1.2179321067634101E-2</v>
      </c>
      <c r="J16" s="50">
        <v>3753</v>
      </c>
      <c r="K16" s="50">
        <v>3821</v>
      </c>
      <c r="L16" s="7">
        <f t="shared" si="4"/>
        <v>68</v>
      </c>
      <c r="M16" s="8">
        <f t="shared" si="5"/>
        <v>1.8118838262723154E-2</v>
      </c>
      <c r="N16" s="5"/>
      <c r="O16" s="50">
        <v>3904</v>
      </c>
      <c r="P16" s="50">
        <v>3683</v>
      </c>
      <c r="Q16" s="7">
        <f t="shared" si="6"/>
        <v>-221</v>
      </c>
      <c r="R16" s="9">
        <f t="shared" si="7"/>
        <v>-5.6608606557377046E-2</v>
      </c>
    </row>
    <row r="17" spans="1:18" s="20" customFormat="1" x14ac:dyDescent="0.2">
      <c r="A17" s="53" t="s">
        <v>56</v>
      </c>
      <c r="B17" s="50">
        <v>14</v>
      </c>
      <c r="C17" s="50">
        <v>24</v>
      </c>
      <c r="D17" s="7">
        <f t="shared" si="0"/>
        <v>10</v>
      </c>
      <c r="E17" s="8">
        <f t="shared" si="1"/>
        <v>0.7142857142857143</v>
      </c>
      <c r="F17" s="50">
        <v>17</v>
      </c>
      <c r="G17" s="50">
        <v>23</v>
      </c>
      <c r="H17" s="7">
        <f t="shared" si="2"/>
        <v>6</v>
      </c>
      <c r="I17" s="8">
        <f t="shared" si="3"/>
        <v>0.35294117647058826</v>
      </c>
      <c r="J17" s="50">
        <v>20</v>
      </c>
      <c r="K17" s="50">
        <v>24</v>
      </c>
      <c r="L17" s="7">
        <f t="shared" si="4"/>
        <v>4</v>
      </c>
      <c r="M17" s="8">
        <f t="shared" si="5"/>
        <v>0.2</v>
      </c>
      <c r="N17" s="5"/>
      <c r="O17" s="50">
        <v>22</v>
      </c>
      <c r="P17" s="50">
        <v>25</v>
      </c>
      <c r="Q17" s="7">
        <f t="shared" si="6"/>
        <v>3</v>
      </c>
      <c r="R17" s="9">
        <f t="shared" si="7"/>
        <v>0.13636363636363635</v>
      </c>
    </row>
    <row r="18" spans="1:18" s="20" customFormat="1" x14ac:dyDescent="0.2">
      <c r="A18" s="53" t="s">
        <v>57</v>
      </c>
      <c r="B18" s="50">
        <v>717</v>
      </c>
      <c r="C18" s="50">
        <v>1324</v>
      </c>
      <c r="D18" s="7">
        <f t="shared" si="0"/>
        <v>607</v>
      </c>
      <c r="E18" s="8">
        <f t="shared" si="1"/>
        <v>0.84658298465829851</v>
      </c>
      <c r="F18" s="50">
        <v>732</v>
      </c>
      <c r="G18" s="50">
        <v>1366</v>
      </c>
      <c r="H18" s="7">
        <f t="shared" si="2"/>
        <v>634</v>
      </c>
      <c r="I18" s="8">
        <f t="shared" si="3"/>
        <v>0.86612021857923494</v>
      </c>
      <c r="J18" s="50">
        <v>744</v>
      </c>
      <c r="K18" s="50">
        <v>1420</v>
      </c>
      <c r="L18" s="7">
        <f t="shared" si="4"/>
        <v>676</v>
      </c>
      <c r="M18" s="8">
        <f t="shared" si="5"/>
        <v>0.90860215053763438</v>
      </c>
      <c r="N18" s="5"/>
      <c r="O18" s="50">
        <v>763</v>
      </c>
      <c r="P18" s="50">
        <v>1407</v>
      </c>
      <c r="Q18" s="7">
        <f t="shared" si="6"/>
        <v>644</v>
      </c>
      <c r="R18" s="9">
        <f t="shared" si="7"/>
        <v>0.84403669724770647</v>
      </c>
    </row>
    <row r="19" spans="1:18" s="20" customFormat="1" ht="11.25" x14ac:dyDescent="0.2">
      <c r="A19" s="10"/>
      <c r="B19" s="7"/>
      <c r="C19" s="7"/>
      <c r="D19" s="7" t="s">
        <v>7</v>
      </c>
      <c r="E19" s="8" t="s">
        <v>7</v>
      </c>
      <c r="F19" s="7"/>
      <c r="G19" s="7"/>
      <c r="H19" s="7" t="s">
        <v>7</v>
      </c>
      <c r="I19" s="8" t="s">
        <v>7</v>
      </c>
      <c r="J19" s="7"/>
      <c r="K19" s="7"/>
      <c r="L19" s="7" t="s">
        <v>7</v>
      </c>
      <c r="M19" s="8" t="s">
        <v>7</v>
      </c>
      <c r="N19" s="5"/>
      <c r="O19" s="7"/>
      <c r="P19" s="7"/>
      <c r="Q19" s="7" t="s">
        <v>7</v>
      </c>
      <c r="R19" s="9" t="s">
        <v>7</v>
      </c>
    </row>
    <row r="20" spans="1:18" s="20" customFormat="1" ht="11.25" x14ac:dyDescent="0.2">
      <c r="A20" s="10" t="s">
        <v>8</v>
      </c>
      <c r="B20" s="7">
        <f>SUM(B8:B19)</f>
        <v>14692</v>
      </c>
      <c r="C20" s="7">
        <f>SUM(C8:C19)</f>
        <v>18129</v>
      </c>
      <c r="D20" s="7">
        <f>C20-B20</f>
        <v>3437</v>
      </c>
      <c r="E20" s="8">
        <f>D20/B20</f>
        <v>0.23393683637353663</v>
      </c>
      <c r="F20" s="7">
        <f>SUM(F8:F19)</f>
        <v>14417</v>
      </c>
      <c r="G20" s="7">
        <f>SUM(G8:G19)</f>
        <v>18329</v>
      </c>
      <c r="H20" s="7">
        <f t="shared" ref="H20" si="8">G20-F20</f>
        <v>3912</v>
      </c>
      <c r="I20" s="8">
        <f t="shared" ref="I20" si="9">H20/F20</f>
        <v>0.27134632725254909</v>
      </c>
      <c r="J20" s="7">
        <f>SUM(J8:J19)</f>
        <v>14695</v>
      </c>
      <c r="K20" s="7">
        <f>SUM(K8:K19)</f>
        <v>18416</v>
      </c>
      <c r="L20" s="7">
        <f>K20-J20</f>
        <v>3721</v>
      </c>
      <c r="M20" s="8">
        <f>L20/J20</f>
        <v>0.25321537938074173</v>
      </c>
      <c r="N20" s="5"/>
      <c r="O20" s="7">
        <f>SUM(O8:O19)</f>
        <v>15817</v>
      </c>
      <c r="P20" s="7">
        <f>SUM(P8:P19)</f>
        <v>18062</v>
      </c>
      <c r="Q20" s="7">
        <f>P20-O20</f>
        <v>2245</v>
      </c>
      <c r="R20" s="9">
        <f>Q20/O20</f>
        <v>0.1419358917620282</v>
      </c>
    </row>
    <row r="21" spans="1:18" s="20" customFormat="1" ht="11.25" x14ac:dyDescent="0.2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3"/>
    </row>
    <row r="22" spans="1:18" s="20" customFormat="1" ht="4.5" customHeight="1" x14ac:dyDescent="0.2">
      <c r="A22" s="10"/>
      <c r="B22" s="11"/>
      <c r="C22" s="11"/>
      <c r="D22" s="8"/>
      <c r="E22" s="8"/>
      <c r="F22" s="11"/>
      <c r="G22" s="11"/>
      <c r="H22" s="8"/>
      <c r="I22" s="8"/>
      <c r="J22" s="11"/>
      <c r="K22" s="11"/>
      <c r="L22" s="8"/>
      <c r="M22" s="8"/>
      <c r="N22" s="8"/>
      <c r="O22" s="11"/>
      <c r="P22" s="11"/>
      <c r="Q22" s="8"/>
      <c r="R22" s="13"/>
    </row>
    <row r="23" spans="1:18" s="20" customFormat="1" ht="3.75" customHeight="1" x14ac:dyDescent="0.2">
      <c r="A23" s="1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26"/>
    </row>
    <row r="24" spans="1:18" s="20" customFormat="1" ht="11.25" x14ac:dyDescent="0.2">
      <c r="A24" s="10"/>
      <c r="B24" s="4"/>
      <c r="C24" s="6" t="s">
        <v>9</v>
      </c>
      <c r="D24" s="5"/>
      <c r="E24" s="5"/>
      <c r="F24" s="5"/>
      <c r="G24" s="5" t="s">
        <v>10</v>
      </c>
      <c r="H24" s="5"/>
      <c r="I24" s="5"/>
      <c r="J24" s="5"/>
      <c r="K24" s="5" t="s">
        <v>11</v>
      </c>
      <c r="L24" s="5"/>
      <c r="M24" s="5"/>
      <c r="N24" s="5"/>
      <c r="O24" s="5" t="s">
        <v>18</v>
      </c>
      <c r="P24" s="5"/>
      <c r="Q24" s="5"/>
      <c r="R24" s="26"/>
    </row>
    <row r="25" spans="1:18" s="20" customFormat="1" x14ac:dyDescent="0.2">
      <c r="A25" s="52" t="s">
        <v>47</v>
      </c>
      <c r="B25" s="50">
        <v>332</v>
      </c>
      <c r="C25" s="50">
        <v>405</v>
      </c>
      <c r="D25" s="7">
        <f t="shared" ref="D25:D35" si="10">C25-B25</f>
        <v>73</v>
      </c>
      <c r="E25" s="8">
        <f t="shared" ref="E25:E35" si="11">D25/B25</f>
        <v>0.21987951807228914</v>
      </c>
      <c r="F25" s="50">
        <v>320</v>
      </c>
      <c r="G25" s="50">
        <v>319</v>
      </c>
      <c r="H25" s="7">
        <f t="shared" ref="H25:H35" si="12">G25-F25</f>
        <v>-1</v>
      </c>
      <c r="I25" s="8">
        <f t="shared" ref="I25:I35" si="13">H25/F25</f>
        <v>-3.1250000000000002E-3</v>
      </c>
      <c r="J25" s="50">
        <v>342</v>
      </c>
      <c r="K25" s="50">
        <v>207</v>
      </c>
      <c r="L25" s="7">
        <f t="shared" ref="L25:L33" si="14">K25-J25</f>
        <v>-135</v>
      </c>
      <c r="M25" s="8">
        <f t="shared" ref="M25:M35" si="15">L25/J25</f>
        <v>-0.39473684210526316</v>
      </c>
      <c r="N25" s="5"/>
      <c r="O25" s="50">
        <v>365</v>
      </c>
      <c r="P25" s="50">
        <v>186</v>
      </c>
      <c r="Q25" s="7">
        <f t="shared" ref="Q25:Q35" si="16">P25-O25</f>
        <v>-179</v>
      </c>
      <c r="R25" s="9">
        <f t="shared" ref="R25:R35" si="17">Q25/O25</f>
        <v>-0.49041095890410957</v>
      </c>
    </row>
    <row r="26" spans="1:18" s="20" customFormat="1" x14ac:dyDescent="0.2">
      <c r="A26" s="53" t="s">
        <v>48</v>
      </c>
      <c r="B26" s="50">
        <v>1378</v>
      </c>
      <c r="C26" s="50">
        <v>1801</v>
      </c>
      <c r="D26" s="7">
        <f t="shared" si="10"/>
        <v>423</v>
      </c>
      <c r="E26" s="8">
        <f t="shared" si="11"/>
        <v>0.30696661828737298</v>
      </c>
      <c r="F26" s="50">
        <v>1989</v>
      </c>
      <c r="G26" s="50">
        <v>2300</v>
      </c>
      <c r="H26" s="7">
        <f t="shared" si="12"/>
        <v>311</v>
      </c>
      <c r="I26" s="8">
        <f t="shared" si="13"/>
        <v>0.15635997988939165</v>
      </c>
      <c r="J26" s="50">
        <v>2838</v>
      </c>
      <c r="K26" s="50">
        <v>2398</v>
      </c>
      <c r="L26" s="7">
        <f t="shared" si="14"/>
        <v>-440</v>
      </c>
      <c r="M26" s="8">
        <f t="shared" si="15"/>
        <v>-0.15503875968992248</v>
      </c>
      <c r="N26" s="5"/>
      <c r="O26" s="50">
        <v>3079</v>
      </c>
      <c r="P26" s="50">
        <v>2379</v>
      </c>
      <c r="Q26" s="7">
        <f t="shared" si="16"/>
        <v>-700</v>
      </c>
      <c r="R26" s="9">
        <f t="shared" si="17"/>
        <v>-0.22734654108476779</v>
      </c>
    </row>
    <row r="27" spans="1:18" x14ac:dyDescent="0.2">
      <c r="A27" s="53" t="s">
        <v>49</v>
      </c>
      <c r="B27" s="50">
        <v>708</v>
      </c>
      <c r="C27" s="50">
        <v>805</v>
      </c>
      <c r="D27" s="7">
        <f t="shared" si="10"/>
        <v>97</v>
      </c>
      <c r="E27" s="8">
        <f t="shared" si="11"/>
        <v>0.13700564971751411</v>
      </c>
      <c r="F27" s="50">
        <v>729</v>
      </c>
      <c r="G27" s="50">
        <v>719</v>
      </c>
      <c r="H27" s="7">
        <f t="shared" si="12"/>
        <v>-10</v>
      </c>
      <c r="I27" s="8">
        <f t="shared" si="13"/>
        <v>-1.3717421124828532E-2</v>
      </c>
      <c r="J27" s="50">
        <v>733</v>
      </c>
      <c r="K27" s="50">
        <v>480</v>
      </c>
      <c r="L27" s="7">
        <f t="shared" si="14"/>
        <v>-253</v>
      </c>
      <c r="M27" s="8">
        <f t="shared" si="15"/>
        <v>-0.34515688949522511</v>
      </c>
      <c r="N27" s="5"/>
      <c r="O27" s="50">
        <v>790</v>
      </c>
      <c r="P27" s="50">
        <v>410</v>
      </c>
      <c r="Q27" s="7">
        <f t="shared" si="16"/>
        <v>-380</v>
      </c>
      <c r="R27" s="9">
        <f t="shared" si="17"/>
        <v>-0.48101265822784811</v>
      </c>
    </row>
    <row r="28" spans="1:18" x14ac:dyDescent="0.2">
      <c r="A28" s="52" t="s">
        <v>50</v>
      </c>
      <c r="B28" s="50">
        <v>3304</v>
      </c>
      <c r="C28" s="50">
        <v>3830</v>
      </c>
      <c r="D28" s="7">
        <f t="shared" si="10"/>
        <v>526</v>
      </c>
      <c r="E28" s="8">
        <f t="shared" si="11"/>
        <v>0.15920096852300242</v>
      </c>
      <c r="F28" s="50">
        <v>3396</v>
      </c>
      <c r="G28" s="50">
        <v>3191</v>
      </c>
      <c r="H28" s="7">
        <f t="shared" si="12"/>
        <v>-205</v>
      </c>
      <c r="I28" s="8">
        <f t="shared" si="13"/>
        <v>-6.0365135453474675E-2</v>
      </c>
      <c r="J28" s="50">
        <v>3715</v>
      </c>
      <c r="K28" s="50">
        <v>2211</v>
      </c>
      <c r="L28" s="7">
        <f t="shared" si="14"/>
        <v>-1504</v>
      </c>
      <c r="M28" s="8">
        <f t="shared" si="15"/>
        <v>-0.40484522207267831</v>
      </c>
      <c r="N28" s="5"/>
      <c r="O28" s="50">
        <v>3897</v>
      </c>
      <c r="P28" s="50">
        <v>1936</v>
      </c>
      <c r="Q28" s="7">
        <f t="shared" si="16"/>
        <v>-1961</v>
      </c>
      <c r="R28" s="9">
        <f t="shared" si="17"/>
        <v>-0.50320759558634842</v>
      </c>
    </row>
    <row r="29" spans="1:18" x14ac:dyDescent="0.2">
      <c r="A29" s="52" t="s">
        <v>51</v>
      </c>
      <c r="B29" s="50">
        <v>5655</v>
      </c>
      <c r="C29" s="50">
        <v>5598</v>
      </c>
      <c r="D29" s="7">
        <f t="shared" si="10"/>
        <v>-57</v>
      </c>
      <c r="E29" s="8">
        <f t="shared" si="11"/>
        <v>-1.0079575596816976E-2</v>
      </c>
      <c r="F29" s="50">
        <v>6344</v>
      </c>
      <c r="G29" s="50">
        <v>5058</v>
      </c>
      <c r="H29" s="7">
        <f t="shared" si="12"/>
        <v>-1286</v>
      </c>
      <c r="I29" s="8">
        <f t="shared" si="13"/>
        <v>-0.20271122320302648</v>
      </c>
      <c r="J29" s="50">
        <v>6356</v>
      </c>
      <c r="K29" s="50">
        <v>3570</v>
      </c>
      <c r="L29" s="7">
        <f t="shared" si="14"/>
        <v>-2786</v>
      </c>
      <c r="M29" s="8">
        <f t="shared" si="15"/>
        <v>-0.43832599118942733</v>
      </c>
      <c r="N29" s="5"/>
      <c r="O29" s="50">
        <v>6625</v>
      </c>
      <c r="P29" s="50">
        <v>3025</v>
      </c>
      <c r="Q29" s="7">
        <f t="shared" si="16"/>
        <v>-3600</v>
      </c>
      <c r="R29" s="9">
        <f t="shared" si="17"/>
        <v>-0.54339622641509433</v>
      </c>
    </row>
    <row r="30" spans="1:18" x14ac:dyDescent="0.2">
      <c r="A30" s="52" t="s">
        <v>52</v>
      </c>
      <c r="B30" s="50">
        <v>3</v>
      </c>
      <c r="C30" s="50">
        <v>7</v>
      </c>
      <c r="D30" s="7">
        <f t="shared" si="10"/>
        <v>4</v>
      </c>
      <c r="E30" s="8">
        <f t="shared" si="11"/>
        <v>1.3333333333333333</v>
      </c>
      <c r="F30" s="50">
        <v>3</v>
      </c>
      <c r="G30" s="50">
        <v>5</v>
      </c>
      <c r="H30" s="7">
        <f t="shared" si="12"/>
        <v>2</v>
      </c>
      <c r="I30" s="8">
        <f t="shared" si="13"/>
        <v>0.66666666666666663</v>
      </c>
      <c r="J30" s="50">
        <v>3</v>
      </c>
      <c r="K30" s="50">
        <v>4</v>
      </c>
      <c r="L30" s="7">
        <f t="shared" si="14"/>
        <v>1</v>
      </c>
      <c r="M30" s="8">
        <f t="shared" si="15"/>
        <v>0.33333333333333331</v>
      </c>
      <c r="N30" s="5"/>
      <c r="O30" s="50">
        <v>4</v>
      </c>
      <c r="P30" s="50">
        <v>2</v>
      </c>
      <c r="Q30" s="7">
        <f t="shared" si="16"/>
        <v>-2</v>
      </c>
      <c r="R30" s="9">
        <f t="shared" si="17"/>
        <v>-0.5</v>
      </c>
    </row>
    <row r="31" spans="1:18" x14ac:dyDescent="0.2">
      <c r="A31" s="52" t="s">
        <v>53</v>
      </c>
      <c r="B31" s="50">
        <v>161</v>
      </c>
      <c r="C31" s="50">
        <v>145</v>
      </c>
      <c r="D31" s="7">
        <f t="shared" si="10"/>
        <v>-16</v>
      </c>
      <c r="E31" s="8">
        <f t="shared" si="11"/>
        <v>-9.9378881987577633E-2</v>
      </c>
      <c r="F31" s="50">
        <v>158</v>
      </c>
      <c r="G31" s="50">
        <v>116</v>
      </c>
      <c r="H31" s="7">
        <f t="shared" si="12"/>
        <v>-42</v>
      </c>
      <c r="I31" s="8">
        <f t="shared" si="13"/>
        <v>-0.26582278481012656</v>
      </c>
      <c r="J31" s="50">
        <v>154</v>
      </c>
      <c r="K31" s="50">
        <v>91</v>
      </c>
      <c r="L31" s="7">
        <f t="shared" si="14"/>
        <v>-63</v>
      </c>
      <c r="M31" s="8">
        <f t="shared" si="15"/>
        <v>-0.40909090909090912</v>
      </c>
      <c r="N31" s="5"/>
      <c r="O31" s="50">
        <v>155</v>
      </c>
      <c r="P31" s="50">
        <v>81</v>
      </c>
      <c r="Q31" s="7">
        <f t="shared" si="16"/>
        <v>-74</v>
      </c>
      <c r="R31" s="9">
        <f t="shared" si="17"/>
        <v>-0.47741935483870968</v>
      </c>
    </row>
    <row r="32" spans="1:18" x14ac:dyDescent="0.2">
      <c r="A32" s="52" t="s">
        <v>54</v>
      </c>
      <c r="B32" s="50">
        <v>84</v>
      </c>
      <c r="C32" s="50">
        <v>94</v>
      </c>
      <c r="D32" s="7">
        <f t="shared" si="10"/>
        <v>10</v>
      </c>
      <c r="E32" s="8">
        <f t="shared" si="11"/>
        <v>0.11904761904761904</v>
      </c>
      <c r="F32" s="50">
        <v>97</v>
      </c>
      <c r="G32" s="50">
        <v>87</v>
      </c>
      <c r="H32" s="7">
        <f t="shared" si="12"/>
        <v>-10</v>
      </c>
      <c r="I32" s="8">
        <f t="shared" si="13"/>
        <v>-0.10309278350515463</v>
      </c>
      <c r="J32" s="50">
        <v>113</v>
      </c>
      <c r="K32" s="50">
        <v>75</v>
      </c>
      <c r="L32" s="7">
        <f t="shared" si="14"/>
        <v>-38</v>
      </c>
      <c r="M32" s="8">
        <f t="shared" si="15"/>
        <v>-0.33628318584070799</v>
      </c>
      <c r="N32" s="5"/>
      <c r="O32" s="50">
        <v>113</v>
      </c>
      <c r="P32" s="50">
        <v>59</v>
      </c>
      <c r="Q32" s="7">
        <f t="shared" si="16"/>
        <v>-54</v>
      </c>
      <c r="R32" s="9">
        <f t="shared" si="17"/>
        <v>-0.47787610619469029</v>
      </c>
    </row>
    <row r="33" spans="1:19" x14ac:dyDescent="0.2">
      <c r="A33" s="52" t="s">
        <v>55</v>
      </c>
      <c r="B33" s="50">
        <v>3914</v>
      </c>
      <c r="C33" s="50">
        <v>3463</v>
      </c>
      <c r="D33" s="7">
        <f t="shared" si="10"/>
        <v>-451</v>
      </c>
      <c r="E33" s="8">
        <f t="shared" si="11"/>
        <v>-0.11522738886050077</v>
      </c>
      <c r="F33" s="50">
        <v>3954</v>
      </c>
      <c r="G33" s="50">
        <v>2553</v>
      </c>
      <c r="H33" s="7">
        <f t="shared" si="12"/>
        <v>-1401</v>
      </c>
      <c r="I33" s="8">
        <f t="shared" si="13"/>
        <v>-0.3543247344461305</v>
      </c>
      <c r="J33" s="50">
        <v>4124</v>
      </c>
      <c r="K33" s="50">
        <v>1887</v>
      </c>
      <c r="L33" s="7">
        <f t="shared" si="14"/>
        <v>-2237</v>
      </c>
      <c r="M33" s="8">
        <f t="shared" si="15"/>
        <v>-0.54243452958292915</v>
      </c>
      <c r="N33" s="5"/>
      <c r="O33" s="50">
        <v>4141</v>
      </c>
      <c r="P33" s="50">
        <v>1464</v>
      </c>
      <c r="Q33" s="7">
        <f t="shared" si="16"/>
        <v>-2677</v>
      </c>
      <c r="R33" s="9">
        <f t="shared" si="17"/>
        <v>-0.64646220719632941</v>
      </c>
    </row>
    <row r="34" spans="1:19" x14ac:dyDescent="0.2">
      <c r="A34" s="53" t="s">
        <v>56</v>
      </c>
      <c r="B34" s="50">
        <v>24</v>
      </c>
      <c r="C34" s="50">
        <v>28</v>
      </c>
      <c r="D34" s="7">
        <f t="shared" si="10"/>
        <v>4</v>
      </c>
      <c r="E34" s="8">
        <f t="shared" si="11"/>
        <v>0.16666666666666666</v>
      </c>
      <c r="F34" s="50">
        <v>24</v>
      </c>
      <c r="G34" s="50">
        <v>21</v>
      </c>
      <c r="H34" s="7">
        <f t="shared" si="12"/>
        <v>-3</v>
      </c>
      <c r="I34" s="8">
        <f t="shared" si="13"/>
        <v>-0.125</v>
      </c>
      <c r="J34" s="50">
        <v>26</v>
      </c>
      <c r="K34" s="50">
        <v>12</v>
      </c>
      <c r="L34" s="7">
        <f>K34-J34</f>
        <v>-14</v>
      </c>
      <c r="M34" s="8">
        <f t="shared" si="15"/>
        <v>-0.53846153846153844</v>
      </c>
      <c r="N34" s="5"/>
      <c r="O34" s="50">
        <v>26</v>
      </c>
      <c r="P34" s="50">
        <v>12</v>
      </c>
      <c r="Q34" s="7">
        <f t="shared" si="16"/>
        <v>-14</v>
      </c>
      <c r="R34" s="9">
        <f t="shared" si="17"/>
        <v>-0.53846153846153844</v>
      </c>
    </row>
    <row r="35" spans="1:19" x14ac:dyDescent="0.2">
      <c r="A35" s="53" t="s">
        <v>57</v>
      </c>
      <c r="B35" s="50">
        <v>799</v>
      </c>
      <c r="C35" s="50">
        <v>1410</v>
      </c>
      <c r="D35" s="7">
        <f t="shared" si="10"/>
        <v>611</v>
      </c>
      <c r="E35" s="8">
        <f t="shared" si="11"/>
        <v>0.76470588235294112</v>
      </c>
      <c r="F35" s="50">
        <v>921</v>
      </c>
      <c r="G35" s="50">
        <v>1216</v>
      </c>
      <c r="H35" s="7">
        <f t="shared" si="12"/>
        <v>295</v>
      </c>
      <c r="I35" s="8">
        <f t="shared" si="13"/>
        <v>0.32030401737242126</v>
      </c>
      <c r="J35" s="50">
        <v>991</v>
      </c>
      <c r="K35" s="50">
        <v>858</v>
      </c>
      <c r="L35" s="7">
        <f>K35-J35</f>
        <v>-133</v>
      </c>
      <c r="M35" s="8">
        <f t="shared" si="15"/>
        <v>-0.13420787083753785</v>
      </c>
      <c r="N35" s="5"/>
      <c r="O35" s="50">
        <v>1160</v>
      </c>
      <c r="P35" s="50">
        <v>749</v>
      </c>
      <c r="Q35" s="7">
        <f t="shared" si="16"/>
        <v>-411</v>
      </c>
      <c r="R35" s="9">
        <f t="shared" si="17"/>
        <v>-0.35431034482758622</v>
      </c>
    </row>
    <row r="36" spans="1:19" x14ac:dyDescent="0.2">
      <c r="A36" s="10"/>
      <c r="B36" s="7"/>
      <c r="C36" s="7"/>
      <c r="D36" s="7"/>
      <c r="E36" s="8" t="s">
        <v>7</v>
      </c>
      <c r="F36" s="5"/>
      <c r="G36" s="5"/>
      <c r="H36" s="7" t="s">
        <v>7</v>
      </c>
      <c r="I36" s="8" t="s">
        <v>7</v>
      </c>
      <c r="J36" s="5"/>
      <c r="K36" s="5"/>
      <c r="L36" s="5"/>
      <c r="M36" s="5"/>
      <c r="N36" s="5"/>
      <c r="O36" s="5"/>
      <c r="P36" s="5"/>
      <c r="Q36" s="5"/>
      <c r="R36" s="27"/>
    </row>
    <row r="37" spans="1:19" x14ac:dyDescent="0.2">
      <c r="A37" s="10" t="s">
        <v>8</v>
      </c>
      <c r="B37" s="7">
        <f>SUM(B25:B36)</f>
        <v>16362</v>
      </c>
      <c r="C37" s="7">
        <f>SUM(C25:C36)</f>
        <v>17586</v>
      </c>
      <c r="D37" s="7">
        <f>C37-B37</f>
        <v>1224</v>
      </c>
      <c r="E37" s="8">
        <f>D37/B37</f>
        <v>7.4807480748074806E-2</v>
      </c>
      <c r="F37" s="7">
        <f>SUM(F25:F36)</f>
        <v>17935</v>
      </c>
      <c r="G37" s="7">
        <f>SUM(G25:G36)</f>
        <v>15585</v>
      </c>
      <c r="H37" s="7">
        <f>G37-F37</f>
        <v>-2350</v>
      </c>
      <c r="I37" s="8">
        <f>H37/F37</f>
        <v>-0.13102871480345693</v>
      </c>
      <c r="J37" s="7">
        <f>SUM(J25:J36)</f>
        <v>19395</v>
      </c>
      <c r="K37" s="7">
        <f>SUM(K25:K36)</f>
        <v>11793</v>
      </c>
      <c r="L37" s="7">
        <f>K37-J37</f>
        <v>-7602</v>
      </c>
      <c r="M37" s="8">
        <f>L37/J37</f>
        <v>-0.39195668986852283</v>
      </c>
      <c r="N37" s="28"/>
      <c r="O37" s="7">
        <f>SUM(O25:O35)</f>
        <v>20355</v>
      </c>
      <c r="P37" s="7">
        <f>SUM(P25:P35)</f>
        <v>10303</v>
      </c>
      <c r="Q37" s="7">
        <f>P37-O37</f>
        <v>-10052</v>
      </c>
      <c r="R37" s="9">
        <f>Q37/O37</f>
        <v>-0.49383443871284699</v>
      </c>
    </row>
    <row r="38" spans="1:19" ht="10.5" customHeight="1" x14ac:dyDescent="0.2">
      <c r="A38" s="10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7"/>
    </row>
    <row r="39" spans="1:19" hidden="1" x14ac:dyDescent="0.2">
      <c r="A39" s="10"/>
      <c r="B39" s="11"/>
      <c r="C39" s="11"/>
      <c r="D39" s="29"/>
      <c r="E39" s="29"/>
      <c r="F39" s="11"/>
      <c r="G39" s="11"/>
      <c r="H39" s="29"/>
      <c r="I39" s="29"/>
      <c r="J39" s="11"/>
      <c r="K39" s="11"/>
      <c r="L39" s="29"/>
      <c r="M39" s="29"/>
      <c r="N39" s="29"/>
      <c r="O39" s="11"/>
      <c r="P39" s="11"/>
      <c r="Q39" s="28"/>
      <c r="R39" s="27"/>
    </row>
    <row r="40" spans="1:19" ht="3.75" customHeight="1" x14ac:dyDescent="0.2">
      <c r="A40" s="12"/>
      <c r="B40" s="24"/>
      <c r="C40" s="24"/>
      <c r="D40" s="24"/>
      <c r="E40" s="3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  <c r="S40" s="24"/>
    </row>
    <row r="41" spans="1:19" x14ac:dyDescent="0.2">
      <c r="A41" s="31"/>
      <c r="B41" s="5" t="s">
        <v>12</v>
      </c>
      <c r="C41" s="28"/>
      <c r="D41" s="28"/>
      <c r="E41" s="28"/>
      <c r="F41" s="5" t="s">
        <v>13</v>
      </c>
      <c r="G41" s="5"/>
      <c r="H41" s="5"/>
      <c r="I41" s="5"/>
      <c r="J41" s="6" t="s">
        <v>14</v>
      </c>
      <c r="K41" s="5"/>
      <c r="L41" s="5"/>
      <c r="M41" s="5"/>
      <c r="N41" s="28"/>
      <c r="O41" s="5" t="s">
        <v>15</v>
      </c>
      <c r="P41" s="5"/>
      <c r="Q41" s="5"/>
      <c r="R41" s="13"/>
    </row>
    <row r="42" spans="1:19" x14ac:dyDescent="0.2">
      <c r="A42" s="52" t="s">
        <v>47</v>
      </c>
      <c r="B42" s="50">
        <v>365</v>
      </c>
      <c r="C42" s="50">
        <v>142</v>
      </c>
      <c r="D42" s="7">
        <f t="shared" ref="D42:D52" si="18">C42-B42</f>
        <v>-223</v>
      </c>
      <c r="E42" s="8">
        <f t="shared" ref="E42:E52" si="19">D42/B42</f>
        <v>-0.61095890410958908</v>
      </c>
      <c r="F42" s="50">
        <v>380</v>
      </c>
      <c r="G42" s="50">
        <v>162</v>
      </c>
      <c r="H42" s="7">
        <f t="shared" ref="H42:H52" si="20">G42-F42</f>
        <v>-218</v>
      </c>
      <c r="I42" s="8">
        <f t="shared" ref="I42:I52" si="21">H42/F42</f>
        <v>-0.5736842105263158</v>
      </c>
      <c r="J42" s="50">
        <v>393</v>
      </c>
      <c r="K42" s="50">
        <v>177</v>
      </c>
      <c r="L42" s="54">
        <v>393</v>
      </c>
      <c r="M42" s="8">
        <f t="shared" ref="M42:M52" si="22">L42/J42</f>
        <v>1</v>
      </c>
      <c r="N42" s="5"/>
      <c r="O42" s="50">
        <v>405</v>
      </c>
      <c r="P42" s="50">
        <v>181</v>
      </c>
      <c r="Q42" s="7">
        <f>P42-O42</f>
        <v>-224</v>
      </c>
      <c r="R42" s="9">
        <f>Q42/O42</f>
        <v>-0.55308641975308637</v>
      </c>
      <c r="S42" s="20"/>
    </row>
    <row r="43" spans="1:19" x14ac:dyDescent="0.2">
      <c r="A43" s="53" t="s">
        <v>48</v>
      </c>
      <c r="B43" s="50">
        <v>2146</v>
      </c>
      <c r="C43" s="50">
        <v>1039</v>
      </c>
      <c r="D43" s="7">
        <f t="shared" si="18"/>
        <v>-1107</v>
      </c>
      <c r="E43" s="8">
        <f t="shared" si="19"/>
        <v>-0.51584342963653307</v>
      </c>
      <c r="F43" s="50">
        <v>2012</v>
      </c>
      <c r="G43" s="50">
        <v>834</v>
      </c>
      <c r="H43" s="7">
        <f t="shared" si="20"/>
        <v>-1178</v>
      </c>
      <c r="I43" s="8">
        <f t="shared" si="21"/>
        <v>-0.58548707753479123</v>
      </c>
      <c r="J43" s="50">
        <v>1906</v>
      </c>
      <c r="K43" s="50">
        <v>826</v>
      </c>
      <c r="L43" s="54">
        <v>1906</v>
      </c>
      <c r="M43" s="8">
        <f t="shared" si="22"/>
        <v>1</v>
      </c>
      <c r="N43" s="5"/>
      <c r="O43" s="50">
        <v>1874</v>
      </c>
      <c r="P43" s="50">
        <v>817</v>
      </c>
      <c r="Q43" s="7">
        <f t="shared" ref="Q43:Q52" si="23">P43-O43</f>
        <v>-1057</v>
      </c>
      <c r="R43" s="9">
        <f t="shared" ref="R43:R52" si="24">Q43/O43</f>
        <v>-0.56403415154749204</v>
      </c>
      <c r="S43" s="20"/>
    </row>
    <row r="44" spans="1:19" x14ac:dyDescent="0.2">
      <c r="A44" s="53" t="s">
        <v>49</v>
      </c>
      <c r="B44" s="50">
        <v>803</v>
      </c>
      <c r="C44" s="50">
        <v>326</v>
      </c>
      <c r="D44" s="7">
        <f t="shared" si="18"/>
        <v>-477</v>
      </c>
      <c r="E44" s="8">
        <f t="shared" si="19"/>
        <v>-0.5940224159402242</v>
      </c>
      <c r="F44" s="50">
        <v>816</v>
      </c>
      <c r="G44" s="50">
        <v>346</v>
      </c>
      <c r="H44" s="7">
        <f t="shared" si="20"/>
        <v>-470</v>
      </c>
      <c r="I44" s="8">
        <f t="shared" si="21"/>
        <v>-0.5759803921568627</v>
      </c>
      <c r="J44" s="50">
        <v>831</v>
      </c>
      <c r="K44" s="50">
        <v>390</v>
      </c>
      <c r="L44" s="54">
        <v>831</v>
      </c>
      <c r="M44" s="8">
        <f t="shared" si="22"/>
        <v>1</v>
      </c>
      <c r="N44" s="5"/>
      <c r="O44" s="50">
        <v>849</v>
      </c>
      <c r="P44" s="50">
        <v>374</v>
      </c>
      <c r="Q44" s="7">
        <f t="shared" si="23"/>
        <v>-475</v>
      </c>
      <c r="R44" s="9">
        <f t="shared" si="24"/>
        <v>-0.55948174322732624</v>
      </c>
      <c r="S44" s="20"/>
    </row>
    <row r="45" spans="1:19" x14ac:dyDescent="0.2">
      <c r="A45" s="52" t="s">
        <v>50</v>
      </c>
      <c r="B45" s="50">
        <v>3669</v>
      </c>
      <c r="C45" s="50">
        <v>1631</v>
      </c>
      <c r="D45" s="7">
        <f t="shared" si="18"/>
        <v>-2038</v>
      </c>
      <c r="E45" s="8">
        <f t="shared" si="19"/>
        <v>-0.55546470427909511</v>
      </c>
      <c r="F45" s="50">
        <v>3757</v>
      </c>
      <c r="G45" s="50">
        <v>1608</v>
      </c>
      <c r="H45" s="7">
        <f t="shared" si="20"/>
        <v>-2149</v>
      </c>
      <c r="I45" s="8">
        <f t="shared" si="21"/>
        <v>-0.57199893532073465</v>
      </c>
      <c r="J45" s="50">
        <v>3881</v>
      </c>
      <c r="K45" s="50">
        <v>1824</v>
      </c>
      <c r="L45" s="54">
        <v>3881</v>
      </c>
      <c r="M45" s="8">
        <f t="shared" si="22"/>
        <v>1</v>
      </c>
      <c r="N45" s="5"/>
      <c r="O45" s="50">
        <v>3909</v>
      </c>
      <c r="P45" s="50">
        <v>1785</v>
      </c>
      <c r="Q45" s="7">
        <f t="shared" si="23"/>
        <v>-2124</v>
      </c>
      <c r="R45" s="9">
        <f t="shared" si="24"/>
        <v>-0.54336147352264008</v>
      </c>
      <c r="S45" s="20"/>
    </row>
    <row r="46" spans="1:19" x14ac:dyDescent="0.2">
      <c r="A46" s="52" t="s">
        <v>51</v>
      </c>
      <c r="B46" s="50">
        <v>5648</v>
      </c>
      <c r="C46" s="50">
        <v>1726</v>
      </c>
      <c r="D46" s="7">
        <f t="shared" si="18"/>
        <v>-3922</v>
      </c>
      <c r="E46" s="8">
        <f t="shared" si="19"/>
        <v>-0.69440509915014159</v>
      </c>
      <c r="F46" s="50">
        <v>5790</v>
      </c>
      <c r="G46" s="50">
        <v>1651</v>
      </c>
      <c r="H46" s="7">
        <f t="shared" si="20"/>
        <v>-4139</v>
      </c>
      <c r="I46" s="8">
        <f t="shared" si="21"/>
        <v>-0.71485319516407597</v>
      </c>
      <c r="J46" s="50">
        <v>6133</v>
      </c>
      <c r="K46" s="50">
        <v>2309</v>
      </c>
      <c r="L46" s="54">
        <v>6133</v>
      </c>
      <c r="M46" s="8">
        <f t="shared" si="22"/>
        <v>1</v>
      </c>
      <c r="N46" s="5"/>
      <c r="O46" s="50">
        <v>6203</v>
      </c>
      <c r="P46" s="50">
        <v>2555</v>
      </c>
      <c r="Q46" s="7">
        <f t="shared" si="23"/>
        <v>-3648</v>
      </c>
      <c r="R46" s="9">
        <f t="shared" si="24"/>
        <v>-0.58810253103337096</v>
      </c>
      <c r="S46" s="20"/>
    </row>
    <row r="47" spans="1:19" x14ac:dyDescent="0.2">
      <c r="A47" s="52" t="s">
        <v>52</v>
      </c>
      <c r="B47" s="50">
        <v>3</v>
      </c>
      <c r="C47" s="50">
        <v>4</v>
      </c>
      <c r="D47" s="7">
        <f t="shared" si="18"/>
        <v>1</v>
      </c>
      <c r="E47" s="8">
        <f t="shared" si="19"/>
        <v>0.33333333333333331</v>
      </c>
      <c r="F47" s="50">
        <v>5</v>
      </c>
      <c r="G47" s="50">
        <v>4</v>
      </c>
      <c r="H47" s="7">
        <f t="shared" si="20"/>
        <v>-1</v>
      </c>
      <c r="I47" s="8">
        <f t="shared" si="21"/>
        <v>-0.2</v>
      </c>
      <c r="J47" s="50">
        <v>5</v>
      </c>
      <c r="K47" s="50">
        <v>7</v>
      </c>
      <c r="L47" s="54">
        <v>5</v>
      </c>
      <c r="M47" s="8">
        <f t="shared" si="22"/>
        <v>1</v>
      </c>
      <c r="N47" s="5"/>
      <c r="O47" s="50">
        <v>6</v>
      </c>
      <c r="P47" s="50">
        <v>4</v>
      </c>
      <c r="Q47" s="7">
        <f t="shared" si="23"/>
        <v>-2</v>
      </c>
      <c r="R47" s="9">
        <f t="shared" si="24"/>
        <v>-0.33333333333333331</v>
      </c>
      <c r="S47" s="20"/>
    </row>
    <row r="48" spans="1:19" x14ac:dyDescent="0.2">
      <c r="A48" s="52" t="s">
        <v>53</v>
      </c>
      <c r="B48" s="50">
        <v>141</v>
      </c>
      <c r="C48" s="50">
        <v>70</v>
      </c>
      <c r="D48" s="7">
        <f t="shared" si="18"/>
        <v>-71</v>
      </c>
      <c r="E48" s="8">
        <f t="shared" si="19"/>
        <v>-0.50354609929078009</v>
      </c>
      <c r="F48" s="50">
        <v>147</v>
      </c>
      <c r="G48" s="50">
        <v>68</v>
      </c>
      <c r="H48" s="7">
        <f t="shared" si="20"/>
        <v>-79</v>
      </c>
      <c r="I48" s="8">
        <f t="shared" si="21"/>
        <v>-0.5374149659863946</v>
      </c>
      <c r="J48" s="50">
        <v>156</v>
      </c>
      <c r="K48" s="50">
        <v>90</v>
      </c>
      <c r="L48" s="54">
        <v>156</v>
      </c>
      <c r="M48" s="8">
        <f t="shared" si="22"/>
        <v>1</v>
      </c>
      <c r="N48" s="5"/>
      <c r="O48" s="50">
        <v>158</v>
      </c>
      <c r="P48" s="50">
        <v>83</v>
      </c>
      <c r="Q48" s="7">
        <f t="shared" si="23"/>
        <v>-75</v>
      </c>
      <c r="R48" s="9">
        <f t="shared" si="24"/>
        <v>-0.47468354430379744</v>
      </c>
      <c r="S48" s="20"/>
    </row>
    <row r="49" spans="1:19" x14ac:dyDescent="0.2">
      <c r="A49" s="52" t="s">
        <v>54</v>
      </c>
      <c r="B49" s="50">
        <v>88</v>
      </c>
      <c r="C49" s="50">
        <v>34</v>
      </c>
      <c r="D49" s="7">
        <f t="shared" si="18"/>
        <v>-54</v>
      </c>
      <c r="E49" s="8">
        <f t="shared" si="19"/>
        <v>-0.61363636363636365</v>
      </c>
      <c r="F49" s="50">
        <v>85</v>
      </c>
      <c r="G49" s="50">
        <v>30</v>
      </c>
      <c r="H49" s="7">
        <f t="shared" si="20"/>
        <v>-55</v>
      </c>
      <c r="I49" s="8">
        <f t="shared" si="21"/>
        <v>-0.6470588235294118</v>
      </c>
      <c r="J49" s="50">
        <v>91</v>
      </c>
      <c r="K49" s="50">
        <v>41</v>
      </c>
      <c r="L49" s="54">
        <v>91</v>
      </c>
      <c r="M49" s="8">
        <f t="shared" si="22"/>
        <v>1</v>
      </c>
      <c r="N49" s="5"/>
      <c r="O49" s="50">
        <v>91</v>
      </c>
      <c r="P49" s="50">
        <v>40</v>
      </c>
      <c r="Q49" s="7">
        <f t="shared" si="23"/>
        <v>-51</v>
      </c>
      <c r="R49" s="9">
        <f t="shared" si="24"/>
        <v>-0.56043956043956045</v>
      </c>
      <c r="S49" s="20"/>
    </row>
    <row r="50" spans="1:19" x14ac:dyDescent="0.2">
      <c r="A50" s="52" t="s">
        <v>55</v>
      </c>
      <c r="B50" s="50">
        <v>3752</v>
      </c>
      <c r="C50" s="50">
        <v>927</v>
      </c>
      <c r="D50" s="7">
        <f t="shared" si="18"/>
        <v>-2825</v>
      </c>
      <c r="E50" s="8">
        <f t="shared" si="19"/>
        <v>-0.7529317697228145</v>
      </c>
      <c r="F50" s="50">
        <v>3826</v>
      </c>
      <c r="G50" s="50">
        <v>881</v>
      </c>
      <c r="H50" s="7">
        <f t="shared" si="20"/>
        <v>-2945</v>
      </c>
      <c r="I50" s="8">
        <f t="shared" si="21"/>
        <v>-0.76973340303188709</v>
      </c>
      <c r="J50" s="50">
        <v>3980</v>
      </c>
      <c r="K50" s="50">
        <v>1518</v>
      </c>
      <c r="L50" s="54">
        <v>3980</v>
      </c>
      <c r="M50" s="8">
        <f t="shared" si="22"/>
        <v>1</v>
      </c>
      <c r="N50" s="5"/>
      <c r="O50" s="50">
        <v>3997</v>
      </c>
      <c r="P50" s="50">
        <v>1761</v>
      </c>
      <c r="Q50" s="7">
        <f t="shared" si="23"/>
        <v>-2236</v>
      </c>
      <c r="R50" s="9">
        <f t="shared" si="24"/>
        <v>-0.55941956467350518</v>
      </c>
      <c r="S50" s="20"/>
    </row>
    <row r="51" spans="1:19" x14ac:dyDescent="0.2">
      <c r="A51" s="53" t="s">
        <v>56</v>
      </c>
      <c r="B51" s="50">
        <v>27</v>
      </c>
      <c r="C51" s="50">
        <v>11</v>
      </c>
      <c r="D51" s="7">
        <f t="shared" si="18"/>
        <v>-16</v>
      </c>
      <c r="E51" s="8">
        <f t="shared" si="19"/>
        <v>-0.59259259259259256</v>
      </c>
      <c r="F51" s="50">
        <v>28</v>
      </c>
      <c r="G51" s="50">
        <v>11</v>
      </c>
      <c r="H51" s="7">
        <f t="shared" si="20"/>
        <v>-17</v>
      </c>
      <c r="I51" s="8">
        <f t="shared" si="21"/>
        <v>-0.6071428571428571</v>
      </c>
      <c r="J51" s="50">
        <v>27</v>
      </c>
      <c r="K51" s="50">
        <v>15</v>
      </c>
      <c r="L51" s="54">
        <v>27</v>
      </c>
      <c r="M51" s="8">
        <f t="shared" si="22"/>
        <v>1</v>
      </c>
      <c r="N51" s="5"/>
      <c r="O51" s="50">
        <v>29</v>
      </c>
      <c r="P51" s="50">
        <v>10</v>
      </c>
      <c r="Q51" s="7">
        <f t="shared" si="23"/>
        <v>-19</v>
      </c>
      <c r="R51" s="9">
        <f t="shared" si="24"/>
        <v>-0.65517241379310343</v>
      </c>
      <c r="S51" s="20"/>
    </row>
    <row r="52" spans="1:19" x14ac:dyDescent="0.2">
      <c r="A52" s="53" t="s">
        <v>57</v>
      </c>
      <c r="B52" s="50">
        <v>1155</v>
      </c>
      <c r="C52" s="50">
        <v>596</v>
      </c>
      <c r="D52" s="7">
        <f t="shared" si="18"/>
        <v>-559</v>
      </c>
      <c r="E52" s="8">
        <f t="shared" si="19"/>
        <v>-0.48398268398268396</v>
      </c>
      <c r="F52" s="50">
        <v>1225</v>
      </c>
      <c r="G52" s="50">
        <v>517</v>
      </c>
      <c r="H52" s="7">
        <f t="shared" si="20"/>
        <v>-708</v>
      </c>
      <c r="I52" s="8">
        <f t="shared" si="21"/>
        <v>-0.57795918367346943</v>
      </c>
      <c r="J52" s="50">
        <v>1294</v>
      </c>
      <c r="K52" s="50">
        <v>499</v>
      </c>
      <c r="L52" s="54">
        <v>1294</v>
      </c>
      <c r="M52" s="8">
        <f t="shared" si="22"/>
        <v>1</v>
      </c>
      <c r="N52" s="5"/>
      <c r="O52" s="50">
        <v>1292</v>
      </c>
      <c r="P52" s="50">
        <v>477</v>
      </c>
      <c r="Q52" s="7">
        <f t="shared" si="23"/>
        <v>-815</v>
      </c>
      <c r="R52" s="9">
        <f t="shared" si="24"/>
        <v>-0.63080495356037147</v>
      </c>
      <c r="S52" s="20"/>
    </row>
    <row r="53" spans="1:19" x14ac:dyDescent="0.2">
      <c r="A53" s="10"/>
      <c r="B53" s="7"/>
      <c r="C53" s="7"/>
      <c r="D53" s="7" t="s">
        <v>7</v>
      </c>
      <c r="E53" s="8" t="s">
        <v>7</v>
      </c>
      <c r="F53" s="7"/>
      <c r="G53" s="7"/>
      <c r="H53" s="7" t="s">
        <v>7</v>
      </c>
      <c r="I53" s="8" t="s">
        <v>7</v>
      </c>
      <c r="J53" s="5"/>
      <c r="K53" s="5"/>
      <c r="L53" s="7" t="s">
        <v>16</v>
      </c>
      <c r="M53" s="8" t="s">
        <v>7</v>
      </c>
      <c r="N53" s="5"/>
      <c r="O53" s="7"/>
      <c r="P53" s="7"/>
      <c r="Q53" s="7" t="s">
        <v>7</v>
      </c>
      <c r="R53" s="9" t="s">
        <v>7</v>
      </c>
      <c r="S53" s="20"/>
    </row>
    <row r="54" spans="1:19" x14ac:dyDescent="0.2">
      <c r="A54" s="10" t="s">
        <v>8</v>
      </c>
      <c r="B54" s="7">
        <f>SUM(B42:B53)</f>
        <v>17797</v>
      </c>
      <c r="C54" s="7">
        <f>SUM(C42:C53)</f>
        <v>6506</v>
      </c>
      <c r="D54" s="7">
        <f>C54-B54</f>
        <v>-11291</v>
      </c>
      <c r="E54" s="8">
        <f>D54/B54</f>
        <v>-0.63443276956790473</v>
      </c>
      <c r="F54" s="7">
        <f>SUM(F42:F53)</f>
        <v>18071</v>
      </c>
      <c r="G54" s="7">
        <f>SUM(G42:G53)</f>
        <v>6112</v>
      </c>
      <c r="H54" s="7">
        <f>G54-F54</f>
        <v>-11959</v>
      </c>
      <c r="I54" s="8">
        <f>H54/F54</f>
        <v>-0.66177854020253446</v>
      </c>
      <c r="J54" s="7">
        <f>SUM(J42:J53)</f>
        <v>18697</v>
      </c>
      <c r="K54" s="7">
        <f>SUM(K42:K53)</f>
        <v>7696</v>
      </c>
      <c r="L54" s="7">
        <f>SUM(L42:L53)</f>
        <v>18697</v>
      </c>
      <c r="M54" s="8">
        <f>L54/J54</f>
        <v>1</v>
      </c>
      <c r="N54" s="5"/>
      <c r="O54" s="7">
        <f>SUM(O42:O53)</f>
        <v>18813</v>
      </c>
      <c r="P54" s="7">
        <f>SUM(P42:P53)</f>
        <v>8087</v>
      </c>
      <c r="Q54" s="7">
        <f>P54-O54</f>
        <v>-10726</v>
      </c>
      <c r="R54" s="9">
        <f>Q54/O54</f>
        <v>-0.57013767075958111</v>
      </c>
      <c r="S54" s="20"/>
    </row>
    <row r="55" spans="1:19" x14ac:dyDescent="0.2">
      <c r="A55" s="1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3"/>
      <c r="S55" s="20"/>
    </row>
    <row r="56" spans="1:19" ht="3.75" customHeight="1" x14ac:dyDescent="0.2">
      <c r="A56" s="10"/>
      <c r="B56" s="11"/>
      <c r="C56" s="11"/>
      <c r="D56" s="8"/>
      <c r="E56" s="8"/>
      <c r="F56" s="11"/>
      <c r="G56" s="11"/>
      <c r="H56" s="8"/>
      <c r="I56" s="8"/>
      <c r="J56" s="11"/>
      <c r="K56" s="11"/>
      <c r="L56" s="8"/>
      <c r="M56" s="8"/>
      <c r="N56" s="8"/>
      <c r="O56" s="11"/>
      <c r="P56" s="11"/>
      <c r="Q56" s="5"/>
      <c r="R56" s="13"/>
      <c r="S56" s="20"/>
    </row>
    <row r="57" spans="1:19" x14ac:dyDescent="0.2">
      <c r="A57" s="12"/>
      <c r="B57" s="24"/>
      <c r="C57" s="14"/>
      <c r="D57" s="4"/>
      <c r="E57" s="4"/>
      <c r="F57" s="14"/>
      <c r="G57" s="14"/>
      <c r="H57" s="4"/>
      <c r="I57" s="4"/>
      <c r="J57" s="4"/>
      <c r="K57" s="4"/>
      <c r="L57" s="4"/>
      <c r="M57" s="4"/>
      <c r="N57" s="4"/>
      <c r="O57" s="14"/>
      <c r="P57" s="14"/>
      <c r="Q57" s="4"/>
      <c r="R57" s="26"/>
      <c r="S57" s="20"/>
    </row>
    <row r="58" spans="1:19" x14ac:dyDescent="0.2">
      <c r="A58" s="31"/>
      <c r="B58" s="55" t="s">
        <v>44</v>
      </c>
      <c r="C58" s="55"/>
      <c r="D58" s="55"/>
      <c r="E58" s="55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/>
    </row>
    <row r="59" spans="1:19" x14ac:dyDescent="0.2">
      <c r="A59" s="52" t="s">
        <v>47</v>
      </c>
      <c r="B59" s="51">
        <f t="shared" ref="B59:C69" si="25">(B8+E8+I8+N8+B25+F25+J25+O25+B42+F42+J42+O42)/12</f>
        <v>264.16946874524928</v>
      </c>
      <c r="C59" s="51">
        <f t="shared" si="25"/>
        <v>254.41666666666666</v>
      </c>
      <c r="D59" s="7">
        <f>C59-B59</f>
        <v>-9.7528020785826186</v>
      </c>
      <c r="E59" s="8">
        <f t="shared" ref="E59:E71" si="26">D59/B59</f>
        <v>-3.6918732981924163E-2</v>
      </c>
      <c r="F59" s="4"/>
      <c r="G59" s="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5"/>
    </row>
    <row r="60" spans="1:19" x14ac:dyDescent="0.2">
      <c r="A60" s="53" t="s">
        <v>48</v>
      </c>
      <c r="B60" s="51">
        <f t="shared" si="25"/>
        <v>1516.8861751235074</v>
      </c>
      <c r="C60" s="51">
        <f t="shared" si="25"/>
        <v>1463.6666666666667</v>
      </c>
      <c r="D60" s="7">
        <f t="shared" ref="D60:D71" si="27">C60-B60</f>
        <v>-53.219508456840686</v>
      </c>
      <c r="E60" s="8">
        <f t="shared" si="26"/>
        <v>-3.5084707956091345E-2</v>
      </c>
      <c r="F60" s="4"/>
      <c r="G60" s="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5"/>
    </row>
    <row r="61" spans="1:19" x14ac:dyDescent="0.2">
      <c r="A61" s="53" t="s">
        <v>49</v>
      </c>
      <c r="B61" s="51">
        <f t="shared" si="25"/>
        <v>572.47898027229792</v>
      </c>
      <c r="C61" s="51">
        <f t="shared" si="25"/>
        <v>545.33333333333337</v>
      </c>
      <c r="D61" s="7">
        <f t="shared" si="27"/>
        <v>-27.145646938964546</v>
      </c>
      <c r="E61" s="8">
        <f t="shared" si="26"/>
        <v>-4.7417718159805271E-2</v>
      </c>
      <c r="F61" s="4"/>
      <c r="G61" s="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5"/>
    </row>
    <row r="62" spans="1:19" x14ac:dyDescent="0.2">
      <c r="A62" s="52" t="s">
        <v>50</v>
      </c>
      <c r="B62" s="51">
        <f t="shared" si="25"/>
        <v>2699.5632895448084</v>
      </c>
      <c r="C62" s="51">
        <f t="shared" si="25"/>
        <v>2560.4166666666665</v>
      </c>
      <c r="D62" s="7">
        <f t="shared" si="27"/>
        <v>-139.1466228781419</v>
      </c>
      <c r="E62" s="8">
        <f t="shared" si="26"/>
        <v>-5.1544123235430554E-2</v>
      </c>
      <c r="F62" s="4"/>
      <c r="G62" s="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</row>
    <row r="63" spans="1:19" x14ac:dyDescent="0.2">
      <c r="A63" s="52" t="s">
        <v>51</v>
      </c>
      <c r="B63" s="51">
        <f t="shared" si="25"/>
        <v>4484.696003302658</v>
      </c>
      <c r="C63" s="51">
        <f t="shared" si="25"/>
        <v>3903.3333333333335</v>
      </c>
      <c r="D63" s="7">
        <f t="shared" si="27"/>
        <v>-581.36266996932454</v>
      </c>
      <c r="E63" s="8">
        <f t="shared" si="26"/>
        <v>-0.1296325703104943</v>
      </c>
      <c r="F63" s="4"/>
      <c r="G63" s="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5"/>
    </row>
    <row r="64" spans="1:19" x14ac:dyDescent="0.2">
      <c r="A64" s="52" t="s">
        <v>52</v>
      </c>
      <c r="B64" s="51">
        <f t="shared" si="25"/>
        <v>3.0833333333333335</v>
      </c>
      <c r="C64" s="51">
        <f t="shared" si="25"/>
        <v>4.416666666666667</v>
      </c>
      <c r="D64" s="7">
        <f t="shared" si="27"/>
        <v>1.3333333333333335</v>
      </c>
      <c r="E64" s="8">
        <f t="shared" si="26"/>
        <v>0.43243243243243246</v>
      </c>
      <c r="F64" s="4"/>
      <c r="G64" s="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5"/>
    </row>
    <row r="65" spans="1:18" x14ac:dyDescent="0.2">
      <c r="A65" s="52" t="s">
        <v>53</v>
      </c>
      <c r="B65" s="51">
        <f t="shared" si="25"/>
        <v>113.19746291035354</v>
      </c>
      <c r="C65" s="51">
        <f t="shared" si="25"/>
        <v>109.75</v>
      </c>
      <c r="D65" s="7">
        <f t="shared" si="27"/>
        <v>-3.4474629103535364</v>
      </c>
      <c r="E65" s="8">
        <f t="shared" si="26"/>
        <v>-3.0455301927427E-2</v>
      </c>
      <c r="F65" s="4"/>
      <c r="G65" s="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5"/>
    </row>
    <row r="66" spans="1:18" x14ac:dyDescent="0.2">
      <c r="A66" s="52" t="s">
        <v>54</v>
      </c>
      <c r="B66" s="51">
        <f t="shared" si="25"/>
        <v>70.439784780146226</v>
      </c>
      <c r="C66" s="51">
        <f t="shared" si="25"/>
        <v>65.25</v>
      </c>
      <c r="D66" s="7">
        <f t="shared" si="27"/>
        <v>-5.1897847801462262</v>
      </c>
      <c r="E66" s="8">
        <f t="shared" si="26"/>
        <v>-7.3676897173158187E-2</v>
      </c>
      <c r="F66" s="4"/>
      <c r="G66" s="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5"/>
    </row>
    <row r="67" spans="1:18" x14ac:dyDescent="0.2">
      <c r="A67" s="52" t="s">
        <v>55</v>
      </c>
      <c r="B67" s="51">
        <f t="shared" si="25"/>
        <v>2970.8286796552652</v>
      </c>
      <c r="C67" s="51">
        <f t="shared" si="25"/>
        <v>2479.9166666666665</v>
      </c>
      <c r="D67" s="7">
        <f t="shared" si="27"/>
        <v>-490.91201298859869</v>
      </c>
      <c r="E67" s="8">
        <f t="shared" si="26"/>
        <v>-0.16524413418735545</v>
      </c>
      <c r="F67" s="4"/>
      <c r="G67" s="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5"/>
    </row>
    <row r="68" spans="1:18" x14ac:dyDescent="0.2">
      <c r="A68" s="53" t="s">
        <v>56</v>
      </c>
      <c r="B68" s="51">
        <f t="shared" si="25"/>
        <v>18.838935574229691</v>
      </c>
      <c r="C68" s="51">
        <f t="shared" si="25"/>
        <v>16.916666666666668</v>
      </c>
      <c r="D68" s="7">
        <f t="shared" si="27"/>
        <v>-1.9222689075630228</v>
      </c>
      <c r="E68" s="8">
        <f t="shared" si="26"/>
        <v>-0.10203702326964526</v>
      </c>
      <c r="F68" s="4"/>
      <c r="G68" s="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5"/>
    </row>
    <row r="69" spans="1:18" x14ac:dyDescent="0.2">
      <c r="A69" s="53" t="s">
        <v>57</v>
      </c>
      <c r="B69" s="51">
        <f t="shared" si="25"/>
        <v>796.30939193360302</v>
      </c>
      <c r="C69" s="51">
        <f t="shared" si="25"/>
        <v>823.75</v>
      </c>
      <c r="D69" s="7">
        <f t="shared" si="27"/>
        <v>27.440608066396976</v>
      </c>
      <c r="E69" s="8">
        <f t="shared" si="26"/>
        <v>3.4459731788125135E-2</v>
      </c>
      <c r="F69" s="4"/>
      <c r="G69" s="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5"/>
    </row>
    <row r="70" spans="1:18" x14ac:dyDescent="0.2">
      <c r="A70" s="10"/>
      <c r="B70" s="7"/>
      <c r="C70" s="7"/>
      <c r="D70" s="7"/>
      <c r="E70" s="8"/>
      <c r="F70" s="4"/>
      <c r="G70" s="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5"/>
    </row>
    <row r="71" spans="1:18" x14ac:dyDescent="0.2">
      <c r="A71" s="10" t="s">
        <v>8</v>
      </c>
      <c r="B71" s="7">
        <f t="shared" ref="B71:C71" si="28">(B20+F20+J20+O20+B37+F37+J37+O37+B54+F54+J54+O54)/12</f>
        <v>17253.833333333332</v>
      </c>
      <c r="C71" s="7">
        <f t="shared" si="28"/>
        <v>13050.333333333334</v>
      </c>
      <c r="D71" s="7">
        <f t="shared" si="27"/>
        <v>-4203.4999999999982</v>
      </c>
      <c r="E71" s="8">
        <f t="shared" si="26"/>
        <v>-0.24362702008249365</v>
      </c>
      <c r="F71" s="4"/>
      <c r="G71" s="4"/>
      <c r="H71" s="34"/>
      <c r="I71" s="24"/>
      <c r="J71" s="24"/>
      <c r="K71" s="24"/>
      <c r="L71" s="24"/>
      <c r="M71" s="24"/>
      <c r="N71" s="24"/>
      <c r="O71" s="24"/>
      <c r="P71" s="24"/>
      <c r="Q71" s="24"/>
      <c r="R71" s="25"/>
    </row>
    <row r="72" spans="1:18" ht="13.5" thickBot="1" x14ac:dyDescent="0.25">
      <c r="A72" s="47"/>
      <c r="B72" s="48" t="s">
        <v>7</v>
      </c>
      <c r="C72" s="48" t="s">
        <v>7</v>
      </c>
      <c r="D72" s="48"/>
      <c r="E72" s="17"/>
      <c r="F72" s="49"/>
      <c r="G72" s="49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3"/>
    </row>
    <row r="74" spans="1:18" x14ac:dyDescent="0.2">
      <c r="A74" s="41"/>
    </row>
  </sheetData>
  <mergeCells count="1">
    <mergeCell ref="B58:E58"/>
  </mergeCells>
  <phoneticPr fontId="0" type="noConversion"/>
  <pageMargins left="0.23" right="0" top="0.61" bottom="0" header="0" footer="0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12" sqref="F12 F26"/>
    </sheetView>
  </sheetViews>
  <sheetFormatPr defaultRowHeight="12.75" x14ac:dyDescent="0.2"/>
  <sheetData>
    <row r="1" spans="1:7" x14ac:dyDescent="0.2">
      <c r="A1" s="36" t="s">
        <v>43</v>
      </c>
      <c r="B1" s="35"/>
      <c r="C1" s="35">
        <v>2002</v>
      </c>
      <c r="D1" s="35">
        <v>2003</v>
      </c>
      <c r="E1" s="35">
        <v>2004</v>
      </c>
      <c r="F1" s="35">
        <v>2005</v>
      </c>
      <c r="G1" s="35"/>
    </row>
    <row r="2" spans="1:7" x14ac:dyDescent="0.2">
      <c r="B2" s="35" t="s">
        <v>19</v>
      </c>
      <c r="C2" s="35">
        <v>13360</v>
      </c>
      <c r="D2" s="35">
        <v>13779</v>
      </c>
      <c r="E2" s="35">
        <v>16111</v>
      </c>
      <c r="F2" s="35">
        <v>18377</v>
      </c>
      <c r="G2" s="35"/>
    </row>
    <row r="3" spans="1:7" x14ac:dyDescent="0.2">
      <c r="B3" s="35" t="s">
        <v>20</v>
      </c>
      <c r="C3" s="35">
        <v>13067</v>
      </c>
      <c r="D3" s="35">
        <v>13516</v>
      </c>
      <c r="E3" s="35">
        <v>16001</v>
      </c>
      <c r="F3" s="35">
        <v>18401</v>
      </c>
      <c r="G3" s="35"/>
    </row>
    <row r="4" spans="1:7" x14ac:dyDescent="0.2">
      <c r="B4" s="35" t="s">
        <v>21</v>
      </c>
      <c r="C4" s="35">
        <v>11046</v>
      </c>
      <c r="D4" s="35">
        <v>12650</v>
      </c>
      <c r="E4" s="35">
        <v>13796</v>
      </c>
      <c r="F4" s="35">
        <v>12510</v>
      </c>
      <c r="G4" s="35"/>
    </row>
    <row r="5" spans="1:7" x14ac:dyDescent="0.2">
      <c r="B5" s="35" t="s">
        <v>22</v>
      </c>
      <c r="C5" s="35">
        <v>9483</v>
      </c>
      <c r="D5" s="35">
        <v>11532</v>
      </c>
      <c r="E5" s="35">
        <v>10193</v>
      </c>
      <c r="F5" s="35">
        <v>11134</v>
      </c>
      <c r="G5" s="35"/>
    </row>
    <row r="6" spans="1:7" x14ac:dyDescent="0.2">
      <c r="B6" s="35" t="s">
        <v>23</v>
      </c>
      <c r="C6" s="35">
        <v>8405</v>
      </c>
      <c r="D6" s="35">
        <v>9969</v>
      </c>
      <c r="E6" s="35">
        <v>9632</v>
      </c>
      <c r="F6" s="35">
        <v>10941</v>
      </c>
      <c r="G6" s="35"/>
    </row>
    <row r="7" spans="1:7" x14ac:dyDescent="0.2">
      <c r="B7" s="35" t="s">
        <v>24</v>
      </c>
      <c r="C7" s="35">
        <v>9166</v>
      </c>
      <c r="D7" s="35">
        <v>10897</v>
      </c>
      <c r="E7" s="35">
        <v>10909</v>
      </c>
      <c r="F7" s="35">
        <v>12197</v>
      </c>
      <c r="G7" s="35"/>
    </row>
    <row r="8" spans="1:7" x14ac:dyDescent="0.2">
      <c r="B8" s="35" t="s">
        <v>25</v>
      </c>
      <c r="C8" s="35">
        <v>10023</v>
      </c>
      <c r="D8" s="35">
        <v>12093</v>
      </c>
      <c r="E8" s="35">
        <v>11690</v>
      </c>
      <c r="F8" s="35">
        <v>12205</v>
      </c>
      <c r="G8" s="35"/>
    </row>
    <row r="9" spans="1:7" x14ac:dyDescent="0.2">
      <c r="B9" s="35" t="s">
        <v>26</v>
      </c>
      <c r="C9" s="35">
        <v>9869</v>
      </c>
      <c r="D9" s="35">
        <v>11290</v>
      </c>
      <c r="E9" s="35">
        <v>11318</v>
      </c>
      <c r="F9" s="35">
        <v>12622</v>
      </c>
      <c r="G9" s="35"/>
    </row>
    <row r="10" spans="1:7" x14ac:dyDescent="0.2">
      <c r="B10" s="35" t="s">
        <v>27</v>
      </c>
      <c r="C10" s="35">
        <v>9326</v>
      </c>
      <c r="D10" s="35">
        <v>10506</v>
      </c>
      <c r="E10" s="35">
        <v>10847</v>
      </c>
      <c r="F10" s="35">
        <v>11549</v>
      </c>
      <c r="G10" s="35"/>
    </row>
    <row r="11" spans="1:7" x14ac:dyDescent="0.2">
      <c r="B11" s="35" t="s">
        <v>28</v>
      </c>
      <c r="C11" s="35">
        <v>9197</v>
      </c>
      <c r="D11" s="35">
        <v>10134</v>
      </c>
      <c r="E11" s="35">
        <v>10163</v>
      </c>
      <c r="F11" s="39">
        <v>10695</v>
      </c>
      <c r="G11" s="35"/>
    </row>
    <row r="12" spans="1:7" x14ac:dyDescent="0.2">
      <c r="B12" s="35" t="s">
        <v>29</v>
      </c>
      <c r="C12" s="35">
        <v>11451</v>
      </c>
      <c r="D12" s="35">
        <v>12477</v>
      </c>
      <c r="E12" s="35">
        <v>14544</v>
      </c>
      <c r="F12" s="40">
        <f>[1]Sheet1!$O$53</f>
        <v>32895</v>
      </c>
      <c r="G12" s="35"/>
    </row>
    <row r="13" spans="1:7" x14ac:dyDescent="0.2">
      <c r="B13" s="35" t="s">
        <v>30</v>
      </c>
      <c r="C13" s="35">
        <v>12344</v>
      </c>
      <c r="D13" s="35">
        <v>14691</v>
      </c>
      <c r="E13" s="35">
        <v>16600</v>
      </c>
      <c r="F13" s="35"/>
      <c r="G13" s="35"/>
    </row>
    <row r="14" spans="1:7" x14ac:dyDescent="0.2">
      <c r="B14" s="35"/>
      <c r="C14" s="35"/>
      <c r="D14" s="35"/>
      <c r="E14" s="35"/>
      <c r="F14" s="35"/>
      <c r="G14" s="35"/>
    </row>
    <row r="15" spans="1:7" x14ac:dyDescent="0.2">
      <c r="B15" s="35"/>
      <c r="C15" s="35"/>
      <c r="D15" s="35"/>
      <c r="E15" s="35"/>
      <c r="F15" s="35"/>
      <c r="G15" s="35"/>
    </row>
    <row r="16" spans="1:7" x14ac:dyDescent="0.2">
      <c r="B16" s="36" t="s">
        <v>40</v>
      </c>
      <c r="C16" s="37">
        <f>C2</f>
        <v>13360</v>
      </c>
      <c r="D16" s="37">
        <f>D2</f>
        <v>13779</v>
      </c>
      <c r="E16" s="37">
        <f>E2</f>
        <v>16111</v>
      </c>
      <c r="F16" s="37">
        <f>F2</f>
        <v>18377</v>
      </c>
      <c r="G16" s="35"/>
    </row>
    <row r="17" spans="2:7" x14ac:dyDescent="0.2">
      <c r="B17" s="36" t="s">
        <v>41</v>
      </c>
      <c r="C17" s="37">
        <f>SUM(C2:C3)/2</f>
        <v>13213.5</v>
      </c>
      <c r="D17" s="37">
        <f>SUM(D2:D3)/2</f>
        <v>13647.5</v>
      </c>
      <c r="E17" s="37">
        <f>SUM(E2:E3)/2</f>
        <v>16056</v>
      </c>
      <c r="F17" s="37">
        <f>SUM(F2:F3)/2</f>
        <v>18389</v>
      </c>
      <c r="G17" s="35"/>
    </row>
    <row r="18" spans="2:7" x14ac:dyDescent="0.2">
      <c r="B18" s="36" t="s">
        <v>42</v>
      </c>
      <c r="C18" s="37">
        <f>SUM(C2:C4)/3</f>
        <v>12491</v>
      </c>
      <c r="D18" s="37">
        <f>SUM(D2:D4)/3</f>
        <v>13315</v>
      </c>
      <c r="E18" s="37">
        <f>SUM(E$2:E4)/3</f>
        <v>15302.666666666666</v>
      </c>
      <c r="F18" s="37">
        <f>SUM(F$2:F4)/3</f>
        <v>16429.333333333332</v>
      </c>
      <c r="G18" s="35"/>
    </row>
    <row r="19" spans="2:7" x14ac:dyDescent="0.2">
      <c r="B19" s="36" t="s">
        <v>38</v>
      </c>
      <c r="C19" s="37">
        <f>SUM(C2:C5)/4</f>
        <v>11739</v>
      </c>
      <c r="D19" s="37">
        <f>SUM(D2:D5)/4</f>
        <v>12869.25</v>
      </c>
      <c r="E19" s="37">
        <f>SUM(E$2:E5)/4</f>
        <v>14025.25</v>
      </c>
      <c r="F19" s="37">
        <f>SUM(F2:F5)/4</f>
        <v>15105.5</v>
      </c>
      <c r="G19" s="35"/>
    </row>
    <row r="20" spans="2:7" x14ac:dyDescent="0.2">
      <c r="B20" s="36" t="s">
        <v>39</v>
      </c>
      <c r="C20" s="37">
        <f>SUM(C2:C6)/5</f>
        <v>11072.2</v>
      </c>
      <c r="D20" s="37">
        <f>SUM(D2:D6)/5</f>
        <v>12289.2</v>
      </c>
      <c r="E20" s="37">
        <f>SUM(E$2:E6)/5</f>
        <v>13146.6</v>
      </c>
      <c r="F20" s="37">
        <f>SUM(F$2:F6)/5</f>
        <v>14272.6</v>
      </c>
      <c r="G20" s="35"/>
    </row>
    <row r="21" spans="2:7" x14ac:dyDescent="0.2">
      <c r="B21" s="36" t="s">
        <v>37</v>
      </c>
      <c r="C21" s="37">
        <f>SUM(C2:C7)/6</f>
        <v>10754.5</v>
      </c>
      <c r="D21" s="37">
        <f>SUM(D2:D7)/6</f>
        <v>12057.166666666666</v>
      </c>
      <c r="E21" s="37">
        <f>SUM(E$2:E7)/6</f>
        <v>12773.666666666666</v>
      </c>
      <c r="F21" s="37">
        <f>SUM(F$2:F7)/6</f>
        <v>13926.666666666666</v>
      </c>
      <c r="G21" s="35"/>
    </row>
    <row r="22" spans="2:7" x14ac:dyDescent="0.2">
      <c r="B22" s="36" t="s">
        <v>31</v>
      </c>
      <c r="C22" s="38">
        <v>10650</v>
      </c>
      <c r="D22" s="37">
        <f>SUM(D2:D8)/7</f>
        <v>12062.285714285714</v>
      </c>
      <c r="E22" s="37">
        <f>SUM(E$2:E8)/7</f>
        <v>12618.857142857143</v>
      </c>
      <c r="F22" s="37">
        <f>SUM(F$2:F8)/7</f>
        <v>13680.714285714286</v>
      </c>
      <c r="G22" s="35"/>
    </row>
    <row r="23" spans="2:7" x14ac:dyDescent="0.2">
      <c r="B23" s="36" t="s">
        <v>32</v>
      </c>
      <c r="C23" s="38">
        <f>SUM(C2:C9)/8</f>
        <v>10552.375</v>
      </c>
      <c r="D23" s="38">
        <f>SUM(D2:D9)/8</f>
        <v>11965.75</v>
      </c>
      <c r="E23" s="37">
        <f>SUM(E$2:E9)/8</f>
        <v>12456.25</v>
      </c>
      <c r="F23" s="37">
        <f>SUM(F$2:F9)/8</f>
        <v>13548.375</v>
      </c>
      <c r="G23" s="35"/>
    </row>
    <row r="24" spans="2:7" x14ac:dyDescent="0.2">
      <c r="B24" s="36" t="s">
        <v>33</v>
      </c>
      <c r="C24" s="38">
        <f>SUM(C2:C10)/9</f>
        <v>10416.111111111111</v>
      </c>
      <c r="D24" s="38">
        <f>SUM(D2:D10)/9</f>
        <v>11803.555555555555</v>
      </c>
      <c r="E24" s="37">
        <f>SUM(E$2:E10)/9</f>
        <v>12277.444444444445</v>
      </c>
      <c r="F24" s="37">
        <f>SUM(F$2:F10)/9</f>
        <v>13326.222222222223</v>
      </c>
      <c r="G24" s="35"/>
    </row>
    <row r="25" spans="2:7" x14ac:dyDescent="0.2">
      <c r="B25" s="36" t="s">
        <v>34</v>
      </c>
      <c r="C25" s="38">
        <f>SUM(C2:C11)/10</f>
        <v>10294.200000000001</v>
      </c>
      <c r="D25" s="38">
        <f>SUM(D2:D11)/10</f>
        <v>11636.6</v>
      </c>
      <c r="E25" s="37">
        <f>SUM(E$2:E11)/10</f>
        <v>12066</v>
      </c>
      <c r="F25" s="39">
        <v>13063.1</v>
      </c>
      <c r="G25" s="35"/>
    </row>
    <row r="26" spans="2:7" x14ac:dyDescent="0.2">
      <c r="B26" s="36" t="s">
        <v>35</v>
      </c>
      <c r="C26" s="38">
        <f>SUM(C2:C12)/11</f>
        <v>10399.363636363636</v>
      </c>
      <c r="D26" s="38">
        <f>SUM(D2:D12)/11</f>
        <v>11713</v>
      </c>
      <c r="E26" s="37">
        <f>SUM(E$2:E12)/11</f>
        <v>12291.272727272728</v>
      </c>
      <c r="F26" s="37">
        <f>[1]Sheet1!$E$70</f>
        <v>0.28599258486439977</v>
      </c>
    </row>
    <row r="27" spans="2:7" x14ac:dyDescent="0.2">
      <c r="B27" s="36" t="s">
        <v>36</v>
      </c>
      <c r="C27" s="38">
        <f>SUM(C2:C13)/12</f>
        <v>10561.416666666666</v>
      </c>
      <c r="D27" s="38">
        <f>SUM(D2:D13)/12</f>
        <v>11961.166666666666</v>
      </c>
      <c r="E27" s="37">
        <f>SUM(E$2:E13)/12</f>
        <v>12650.333333333334</v>
      </c>
      <c r="F27" s="37">
        <f>SUM(F$2:F13)/12</f>
        <v>13627.166666666666</v>
      </c>
    </row>
  </sheetData>
  <phoneticPr fontId="0" type="noConversion"/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2022-01-20T07:53:25Z</cp:lastPrinted>
  <dcterms:created xsi:type="dcterms:W3CDTF">2000-06-13T19:13:30Z</dcterms:created>
  <dcterms:modified xsi:type="dcterms:W3CDTF">2022-01-20T07:53:27Z</dcterms:modified>
</cp:coreProperties>
</file>